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omments1.xml" ContentType="application/vnd.openxmlformats-officedocument.spreadsheetml.comments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ISV\YandexDisk\Расчеты\"/>
    </mc:Choice>
  </mc:AlternateContent>
  <bookViews>
    <workbookView xWindow="240" yWindow="75" windowWidth="16605" windowHeight="7995" tabRatio="659"/>
  </bookViews>
  <sheets>
    <sheet name="Ток в мощность" sheetId="1" r:id="rId1"/>
    <sheet name="Выбор сечения по току" sheetId="2" r:id="rId2"/>
    <sheet name="Определение падения напряжения" sheetId="5" r:id="rId3"/>
    <sheet name="Коэффициен мощности" sheetId="4" r:id="rId4"/>
    <sheet name="Выбор АВ" sheetId="6" state="hidden" r:id="rId5"/>
    <sheet name="о нас" sheetId="3" r:id="rId6"/>
  </sheets>
  <definedNames>
    <definedName name="_xlnm.Print_Area" localSheetId="0">'Ток в мощность'!$A$1:$F$19</definedName>
  </definedNames>
  <calcPr calcId="152511"/>
</workbook>
</file>

<file path=xl/calcChain.xml><?xml version="1.0" encoding="utf-8"?>
<calcChain xmlns="http://schemas.openxmlformats.org/spreadsheetml/2006/main">
  <c r="I3" i="6" l="1"/>
  <c r="D3" i="6"/>
  <c r="P4" i="6"/>
  <c r="Q4" i="6"/>
  <c r="P5" i="6"/>
  <c r="Q5" i="6"/>
  <c r="P6" i="6"/>
  <c r="Q6" i="6"/>
  <c r="P7" i="6"/>
  <c r="Q7" i="6"/>
  <c r="P8" i="6"/>
  <c r="Q8" i="6"/>
  <c r="P9" i="6"/>
  <c r="Q9" i="6"/>
  <c r="P10" i="6"/>
  <c r="Q10" i="6"/>
  <c r="P11" i="6"/>
  <c r="Q11" i="6"/>
  <c r="P12" i="6"/>
  <c r="Q12" i="6"/>
  <c r="P13" i="6"/>
  <c r="Q13" i="6"/>
  <c r="P14" i="6"/>
  <c r="Q14" i="6"/>
  <c r="P15" i="6"/>
  <c r="Q15" i="6"/>
  <c r="P16" i="6"/>
  <c r="Q16" i="6"/>
  <c r="P17" i="6"/>
  <c r="Q17" i="6"/>
  <c r="P18" i="6"/>
  <c r="Q18" i="6"/>
  <c r="P19" i="6"/>
  <c r="Q19" i="6"/>
  <c r="Q3" i="6"/>
  <c r="P3" i="6"/>
  <c r="A13" i="1" l="1"/>
  <c r="C37" i="6" s="1"/>
  <c r="A7" i="1"/>
  <c r="B37" i="6" s="1"/>
  <c r="C6" i="6" l="1"/>
  <c r="D7" i="6" s="1"/>
  <c r="C20" i="6"/>
  <c r="C22" i="6"/>
  <c r="C25" i="6"/>
  <c r="C27" i="6"/>
  <c r="C26" i="6"/>
  <c r="C29" i="6"/>
  <c r="C31" i="6"/>
  <c r="C21" i="6"/>
  <c r="C24" i="6"/>
  <c r="C30" i="6"/>
  <c r="C3" i="6"/>
  <c r="C23" i="6"/>
  <c r="C28" i="6"/>
  <c r="H31" i="6"/>
  <c r="H30" i="6"/>
  <c r="H28" i="6"/>
  <c r="H27" i="6"/>
  <c r="H29" i="6"/>
  <c r="H25" i="6"/>
  <c r="H24" i="6"/>
  <c r="H26" i="6"/>
  <c r="H4" i="6"/>
  <c r="I5" i="6" s="1"/>
  <c r="H22" i="6"/>
  <c r="H21" i="6"/>
  <c r="H32" i="6"/>
  <c r="H20" i="6"/>
  <c r="H23" i="6"/>
  <c r="H5" i="6"/>
  <c r="I6" i="6" s="1"/>
  <c r="H19" i="6"/>
  <c r="I20" i="6" s="1"/>
  <c r="C14" i="6"/>
  <c r="D15" i="6" s="1"/>
  <c r="D4" i="6"/>
  <c r="C19" i="6"/>
  <c r="D20" i="6" s="1"/>
  <c r="C12" i="6"/>
  <c r="D13" i="6" s="1"/>
  <c r="C18" i="6"/>
  <c r="D19" i="6" s="1"/>
  <c r="C7" i="6"/>
  <c r="C16" i="6"/>
  <c r="D17" i="6" s="1"/>
  <c r="C5" i="6"/>
  <c r="D6" i="6" s="1"/>
  <c r="C11" i="6"/>
  <c r="D12" i="6" s="1"/>
  <c r="C4" i="6"/>
  <c r="E4" i="6" s="1"/>
  <c r="F4" i="6" s="1"/>
  <c r="C9" i="6"/>
  <c r="D10" i="6" s="1"/>
  <c r="C10" i="6"/>
  <c r="D11" i="6" s="1"/>
  <c r="C13" i="6"/>
  <c r="D14" i="6" s="1"/>
  <c r="E14" i="6" s="1"/>
  <c r="F14" i="6" s="1"/>
  <c r="C15" i="6"/>
  <c r="D16" i="6" s="1"/>
  <c r="C8" i="6"/>
  <c r="D9" i="6" s="1"/>
  <c r="C17" i="6"/>
  <c r="D18" i="6" s="1"/>
  <c r="H8" i="6"/>
  <c r="I9" i="6" s="1"/>
  <c r="H12" i="6"/>
  <c r="I13" i="6" s="1"/>
  <c r="H13" i="6"/>
  <c r="I14" i="6" s="1"/>
  <c r="H3" i="6"/>
  <c r="I4" i="6" s="1"/>
  <c r="H17" i="6"/>
  <c r="I18" i="6" s="1"/>
  <c r="H15" i="6"/>
  <c r="I16" i="6" s="1"/>
  <c r="H7" i="6"/>
  <c r="I8" i="6" s="1"/>
  <c r="H6" i="6"/>
  <c r="I7" i="6" s="1"/>
  <c r="H10" i="6"/>
  <c r="I11" i="6" s="1"/>
  <c r="H14" i="6"/>
  <c r="I15" i="6" s="1"/>
  <c r="H18" i="6"/>
  <c r="I19" i="6" s="1"/>
  <c r="H11" i="6"/>
  <c r="I12" i="6" s="1"/>
  <c r="H16" i="6"/>
  <c r="I17" i="6" s="1"/>
  <c r="H9" i="6"/>
  <c r="I10" i="6" s="1"/>
  <c r="E7" i="4"/>
  <c r="D7" i="4"/>
  <c r="E6" i="4"/>
  <c r="D6" i="4"/>
  <c r="E5" i="4"/>
  <c r="D5" i="4"/>
  <c r="E4" i="4"/>
  <c r="D4" i="4"/>
  <c r="I24" i="6" l="1"/>
  <c r="I26" i="6"/>
  <c r="J26" i="6" s="1"/>
  <c r="K26" i="6" s="1"/>
  <c r="I21" i="6"/>
  <c r="J21" i="6" s="1"/>
  <c r="K21" i="6" s="1"/>
  <c r="J20" i="6"/>
  <c r="K20" i="6" s="1"/>
  <c r="I30" i="6"/>
  <c r="J30" i="6" s="1"/>
  <c r="K30" i="6" s="1"/>
  <c r="I27" i="6"/>
  <c r="J27" i="6" s="1"/>
  <c r="K27" i="6" s="1"/>
  <c r="I28" i="6"/>
  <c r="J28" i="6" s="1"/>
  <c r="K28" i="6" s="1"/>
  <c r="I23" i="6"/>
  <c r="J23" i="6" s="1"/>
  <c r="K23" i="6" s="1"/>
  <c r="I31" i="6"/>
  <c r="J31" i="6" s="1"/>
  <c r="K31" i="6" s="1"/>
  <c r="I22" i="6"/>
  <c r="J22" i="6" s="1"/>
  <c r="K22" i="6" s="1"/>
  <c r="I25" i="6"/>
  <c r="J25" i="6" s="1"/>
  <c r="K25" i="6" s="1"/>
  <c r="J24" i="6"/>
  <c r="K24" i="6" s="1"/>
  <c r="I29" i="6"/>
  <c r="J29" i="6" s="1"/>
  <c r="K29" i="6" s="1"/>
  <c r="E9" i="6"/>
  <c r="F9" i="6" s="1"/>
  <c r="E6" i="6"/>
  <c r="F6" i="6" s="1"/>
  <c r="E7" i="6"/>
  <c r="F7" i="6" s="1"/>
  <c r="D26" i="6"/>
  <c r="E26" i="6" s="1"/>
  <c r="F26" i="6" s="1"/>
  <c r="D31" i="6"/>
  <c r="E31" i="6" s="1"/>
  <c r="F31" i="6" s="1"/>
  <c r="D23" i="6"/>
  <c r="E23" i="6" s="1"/>
  <c r="F23" i="6" s="1"/>
  <c r="D29" i="6"/>
  <c r="E29" i="6" s="1"/>
  <c r="F29" i="6" s="1"/>
  <c r="D25" i="6"/>
  <c r="E25" i="6" s="1"/>
  <c r="F25" i="6" s="1"/>
  <c r="D27" i="6"/>
  <c r="E27" i="6" s="1"/>
  <c r="F27" i="6" s="1"/>
  <c r="E20" i="6"/>
  <c r="F20" i="6" s="1"/>
  <c r="D21" i="6"/>
  <c r="E21" i="6" s="1"/>
  <c r="F21" i="6" s="1"/>
  <c r="D30" i="6"/>
  <c r="E30" i="6" s="1"/>
  <c r="F30" i="6" s="1"/>
  <c r="D24" i="6"/>
  <c r="E24" i="6" s="1"/>
  <c r="F24" i="6" s="1"/>
  <c r="D22" i="6"/>
  <c r="E22" i="6" s="1"/>
  <c r="F22" i="6" s="1"/>
  <c r="D28" i="6"/>
  <c r="E28" i="6" s="1"/>
  <c r="F28" i="6" s="1"/>
  <c r="J19" i="6"/>
  <c r="K19" i="6" s="1"/>
  <c r="J4" i="6"/>
  <c r="K4" i="6" s="1"/>
  <c r="J5" i="6"/>
  <c r="K5" i="6" s="1"/>
  <c r="J10" i="6"/>
  <c r="K10" i="6" s="1"/>
  <c r="E12" i="6"/>
  <c r="F12" i="6" s="1"/>
  <c r="D8" i="6"/>
  <c r="E8" i="6" s="1"/>
  <c r="F8" i="6" s="1"/>
  <c r="E15" i="6"/>
  <c r="F15" i="6" s="1"/>
  <c r="E16" i="6"/>
  <c r="F16" i="6" s="1"/>
  <c r="E19" i="6"/>
  <c r="F19" i="6" s="1"/>
  <c r="D5" i="6"/>
  <c r="E5" i="6" s="1"/>
  <c r="F5" i="6" s="1"/>
  <c r="E17" i="6"/>
  <c r="F17" i="6" s="1"/>
  <c r="E13" i="6"/>
  <c r="F13" i="6" s="1"/>
  <c r="E3" i="6"/>
  <c r="F3" i="6" s="1"/>
  <c r="E18" i="6"/>
  <c r="F18" i="6" s="1"/>
  <c r="E11" i="6"/>
  <c r="F11" i="6" s="1"/>
  <c r="E10" i="6"/>
  <c r="F10" i="6" s="1"/>
  <c r="J8" i="6"/>
  <c r="K8" i="6" s="1"/>
  <c r="J3" i="6"/>
  <c r="K3" i="6" s="1"/>
  <c r="J13" i="6"/>
  <c r="K13" i="6" s="1"/>
  <c r="J15" i="6"/>
  <c r="K15" i="6" s="1"/>
  <c r="J17" i="6"/>
  <c r="K17" i="6" s="1"/>
  <c r="J12" i="6"/>
  <c r="K12" i="6" s="1"/>
  <c r="J18" i="6"/>
  <c r="K18" i="6" s="1"/>
  <c r="J9" i="6"/>
  <c r="K9" i="6" s="1"/>
  <c r="J11" i="6"/>
  <c r="K11" i="6" s="1"/>
  <c r="J6" i="6"/>
  <c r="K6" i="6" s="1"/>
  <c r="J16" i="6"/>
  <c r="K16" i="6" s="1"/>
  <c r="J7" i="6"/>
  <c r="K7" i="6" s="1"/>
  <c r="J14" i="6"/>
  <c r="K14" i="6" s="1"/>
  <c r="D12" i="1"/>
  <c r="E12" i="1" s="1"/>
  <c r="E13" i="1"/>
  <c r="E7" i="1"/>
  <c r="D6" i="1"/>
  <c r="E6" i="1" s="1"/>
  <c r="K32" i="6" l="1"/>
  <c r="A14" i="1" s="1"/>
  <c r="F32" i="6"/>
  <c r="A8" i="1" s="1"/>
</calcChain>
</file>

<file path=xl/comments1.xml><?xml version="1.0" encoding="utf-8"?>
<comments xmlns="http://schemas.openxmlformats.org/spreadsheetml/2006/main">
  <authors>
    <author>Иржигитов</author>
  </authors>
  <commentList>
    <comment ref="B37" authorId="0" shapeId="0">
      <text>
        <r>
          <rPr>
            <b/>
            <sz val="8"/>
            <color indexed="81"/>
            <rFont val="Tahoma"/>
            <family val="2"/>
            <charset val="204"/>
          </rPr>
          <t>Иржигитов:</t>
        </r>
        <r>
          <rPr>
            <sz val="8"/>
            <color indexed="81"/>
            <rFont val="Tahoma"/>
            <family val="2"/>
            <charset val="204"/>
          </rPr>
          <t xml:space="preserve">
Рассчитывается на листе "Ток в мощность"</t>
        </r>
      </text>
    </comment>
    <comment ref="C37" authorId="0" shapeId="0">
      <text>
        <r>
          <rPr>
            <b/>
            <sz val="8"/>
            <color indexed="81"/>
            <rFont val="Tahoma"/>
            <family val="2"/>
            <charset val="204"/>
          </rPr>
          <t>Иржигитов:</t>
        </r>
        <r>
          <rPr>
            <sz val="8"/>
            <color indexed="81"/>
            <rFont val="Tahoma"/>
            <family val="2"/>
            <charset val="204"/>
          </rPr>
          <t xml:space="preserve">
Расчитывается на листе "ток в мощность"</t>
        </r>
      </text>
    </comment>
  </commentList>
</comments>
</file>

<file path=xl/sharedStrings.xml><?xml version="1.0" encoding="utf-8"?>
<sst xmlns="http://schemas.openxmlformats.org/spreadsheetml/2006/main" count="116" uniqueCount="47">
  <si>
    <t>Трёхфазная цепь</t>
  </si>
  <si>
    <t>Ток, А</t>
  </si>
  <si>
    <t>Напряжение, В</t>
  </si>
  <si>
    <t xml:space="preserve"> Мощность,  кВт</t>
  </si>
  <si>
    <t>Полная мощность кВА</t>
  </si>
  <si>
    <t>Однофазная цепь</t>
  </si>
  <si>
    <t>Напряжения</t>
  </si>
  <si>
    <t>ПРЕДЕЛЬНЫЕ ЗНАЧЕНИЯ КОЭФФИЦИЕНТА РЕАКТИВНОЙ МОЩНОСТИ</t>
  </si>
  <si>
    <t>ПРИКАЗ Министерства промышленности и энергетики от 22 февраля 2007 г. N 49 О ПОРЯДКЕ РАСЧЕТА ЗНАЧЕНИЙ СООТНОШЕНИЯ ПОТРЕБЛЕНИЯ АКТИВНОЙ И РЕАКТИВНОЙ МОЩНОСТИ ДЛЯ ОТДЕЛЬНЫХ ЭНЕРГОПРИНИМАЮЩИХ УСТРОЙСТВ</t>
  </si>
  <si>
    <t>кВ</t>
  </si>
  <si>
    <t>6(20)</t>
  </si>
  <si>
    <t>35(60)</t>
  </si>
  <si>
    <t>110(154)</t>
  </si>
  <si>
    <t>CU Таблица 1.3.4. Допустимый длительный ток для проводов и шнуров с резиновой и поливинилхлоридной изоляцией с медными жилами</t>
  </si>
  <si>
    <t>Ток, А, для проводов, проложенных</t>
  </si>
  <si>
    <t>открыто</t>
  </si>
  <si>
    <t>в одной трубе</t>
  </si>
  <si>
    <t>двух одно-жильных</t>
  </si>
  <si>
    <t>трех одно-жильных</t>
  </si>
  <si>
    <t>четырех одно-жильных</t>
  </si>
  <si>
    <t>одного двух-жильного</t>
  </si>
  <si>
    <t>одного трех-жильного</t>
  </si>
  <si>
    <t>Сечение токопроводящей жилы, мм2</t>
  </si>
  <si>
    <t>-</t>
  </si>
  <si>
    <t>AL Таблица 1.3.5. Допустимый длительный ток для проводов с резиновой и поливинилхлоридной изоляцией с алюминиевыми жилами</t>
  </si>
  <si>
    <t>одногодвух-жильного</t>
  </si>
  <si>
    <t>Доброго времени суток!</t>
  </si>
  <si>
    <t>Примечание:</t>
  </si>
  <si>
    <t xml:space="preserve"> 1. Для трефазной сети введено допущение, что нагрузка симметрична по фазам т.е. Ia=Ib=Ic</t>
  </si>
  <si>
    <t>2. Формула расчета токов не приведены. Их без труда можно вывести из формул для расчета мощностей.</t>
  </si>
  <si>
    <t>Расчет величин мощности по известным значениям токов. Расчет величин токов по известным значениям мощности.</t>
  </si>
  <si>
    <t>Номинальный ток АВ</t>
  </si>
  <si>
    <t>Мощность, Вт</t>
  </si>
  <si>
    <t>1 ф</t>
  </si>
  <si>
    <t>3 ф</t>
  </si>
  <si>
    <t>Расчетный ток</t>
  </si>
  <si>
    <t>3ф</t>
  </si>
  <si>
    <t>1ф</t>
  </si>
  <si>
    <t>Выбор номинала АВ 1 ф</t>
  </si>
  <si>
    <t>Выбор номинала АВ 3 ф</t>
  </si>
  <si>
    <t>Номинальные токи автоматов</t>
  </si>
  <si>
    <t>3. Вводить свои данные нужно в ячеки с желтой заливкой</t>
  </si>
  <si>
    <t>4. Номинал автоматического выключателя приведен для расчетов в которых изначально заданна мощность, а не ток.</t>
  </si>
  <si>
    <t xml:space="preserve">Команда ЭНЕРГОСПЕЦ.РФ. Мы предстваляем широчайший спектр услуг, так или иначе связанных с электрикой и электромонтажем в Пензе и Пензенской области. 
Электрические испытания и измерения. Проектирование систем электроснабжения. 
Любые электромонтажные работы в Пензе и области как для частных так и для юридических лиц. </t>
  </si>
  <si>
    <t>freienergy@yandex.ru</t>
  </si>
  <si>
    <t>№п.п.</t>
  </si>
  <si>
    <r>
      <rPr>
        <b/>
        <i/>
        <sz val="8"/>
        <color theme="1"/>
        <rFont val="Calibri"/>
        <family val="2"/>
        <charset val="204"/>
        <scheme val="minor"/>
      </rPr>
      <t xml:space="preserve"> Коэффициент мощности, косинус фи-  </t>
    </r>
    <r>
      <rPr>
        <sz val="8"/>
        <color theme="1"/>
        <rFont val="Calibri"/>
        <family val="2"/>
        <charset val="204"/>
        <scheme val="minor"/>
      </rPr>
      <t xml:space="preserve">отношение средней мощности переменного тока к произведению действующих значений напряжения и тока.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</si>
</sst>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00"/>
    <numFmt numFmtId="165" formatCode="0.0"/>
    <numFmt numFmtId="166" formatCode="_-* #,##0_р_._-;\-* #,##0_р_._-;_-* &quot;-&quot;??_р_._-;_-@_-"/>
  </numFmts>
  <fonts count="2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FFFFFF"/>
      <name val="Tahoma"/>
      <family val="2"/>
      <charset val="204"/>
    </font>
    <font>
      <u/>
      <sz val="11"/>
      <color theme="10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b/>
      <sz val="11"/>
      <color theme="5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theme="0" tint="-0.14999847407452621"/>
      <name val="Calibri"/>
      <family val="2"/>
      <charset val="204"/>
      <scheme val="minor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i/>
      <sz val="11"/>
      <color rgb="FFFF0000"/>
      <name val="Calibri"/>
      <family val="2"/>
      <charset val="204"/>
      <scheme val="minor"/>
    </font>
    <font>
      <b/>
      <i/>
      <sz val="14"/>
      <color rgb="FF00B050"/>
      <name val="Calibri"/>
      <family val="2"/>
      <charset val="204"/>
      <scheme val="minor"/>
    </font>
    <font>
      <b/>
      <i/>
      <sz val="14"/>
      <color rgb="FFFF0000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b/>
      <sz val="18"/>
      <color theme="0"/>
      <name val="Calibri"/>
      <family val="2"/>
      <charset val="204"/>
      <scheme val="minor"/>
    </font>
    <font>
      <sz val="11"/>
      <color rgb="FF000000"/>
      <name val="Tahoma"/>
      <family val="2"/>
      <charset val="204"/>
    </font>
    <font>
      <sz val="48"/>
      <color theme="1"/>
      <name val="Calibri"/>
      <family val="2"/>
      <charset val="204"/>
      <scheme val="minor"/>
    </font>
    <font>
      <sz val="48"/>
      <color theme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249977111117893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rgb="FFEAEAEA"/>
      </left>
      <right/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4.9989318521683403E-2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4.9989318521683403E-2"/>
      </bottom>
      <diagonal/>
    </border>
    <border>
      <left/>
      <right/>
      <top style="thin">
        <color indexed="64"/>
      </top>
      <bottom style="thin">
        <color theme="0" tint="-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/>
      <right style="thin">
        <color theme="0" tint="-0.34998626667073579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34998626667073579"/>
      </right>
      <top style="thin">
        <color theme="0" tint="-4.9989318521683403E-2"/>
      </top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4.9989318521683403E-2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theme="0" tint="-4.9989318521683403E-2"/>
      </top>
      <bottom/>
      <diagonal/>
    </border>
    <border>
      <left style="medium">
        <color indexed="64"/>
      </left>
      <right style="thin">
        <color theme="0" tint="-0.34998626667073579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indexed="64"/>
      </right>
      <top style="medium">
        <color indexed="64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499984740745262"/>
      </top>
      <bottom style="medium">
        <color indexed="64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499984740745262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9" fillId="3" borderId="0" applyNumberFormat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64" fontId="0" fillId="0" borderId="1" xfId="0" applyNumberFormat="1" applyBorder="1"/>
    <xf numFmtId="165" fontId="0" fillId="0" borderId="6" xfId="0" applyNumberFormat="1" applyBorder="1"/>
    <xf numFmtId="0" fontId="0" fillId="2" borderId="0" xfId="0" applyFill="1"/>
    <xf numFmtId="0" fontId="0" fillId="0" borderId="1" xfId="0" applyBorder="1" applyAlignment="1">
      <alignment horizontal="right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6" xfId="0" applyBorder="1" applyAlignment="1">
      <alignment wrapText="1"/>
    </xf>
    <xf numFmtId="0" fontId="0" fillId="0" borderId="6" xfId="0" applyBorder="1" applyAlignment="1">
      <alignment horizontal="right"/>
    </xf>
    <xf numFmtId="0" fontId="0" fillId="0" borderId="5" xfId="0" applyNumberFormat="1" applyBorder="1"/>
    <xf numFmtId="0" fontId="0" fillId="0" borderId="8" xfId="0" applyBorder="1" applyAlignment="1">
      <alignment horizontal="right"/>
    </xf>
    <xf numFmtId="0" fontId="0" fillId="0" borderId="9" xfId="0" applyBorder="1" applyAlignment="1">
      <alignment horizontal="right"/>
    </xf>
    <xf numFmtId="166" fontId="0" fillId="2" borderId="0" xfId="1" applyNumberFormat="1" applyFont="1" applyFill="1" applyProtection="1">
      <protection locked="0"/>
    </xf>
    <xf numFmtId="0" fontId="3" fillId="0" borderId="0" xfId="0" applyFont="1" applyAlignment="1">
      <alignment vertical="center" wrapText="1"/>
    </xf>
    <xf numFmtId="0" fontId="0" fillId="0" borderId="0" xfId="0" applyFill="1" applyBorder="1" applyProtection="1">
      <protection hidden="1"/>
    </xf>
    <xf numFmtId="0" fontId="0" fillId="0" borderId="0" xfId="0" applyProtection="1">
      <protection hidden="1"/>
    </xf>
    <xf numFmtId="0" fontId="0" fillId="0" borderId="0" xfId="0" applyFill="1"/>
    <xf numFmtId="0" fontId="0" fillId="0" borderId="0" xfId="0" applyAlignment="1">
      <alignment wrapText="1"/>
    </xf>
    <xf numFmtId="165" fontId="0" fillId="0" borderId="1" xfId="0" applyNumberFormat="1" applyBorder="1"/>
    <xf numFmtId="0" fontId="0" fillId="0" borderId="12" xfId="0" applyBorder="1" applyProtection="1">
      <protection hidden="1"/>
    </xf>
    <xf numFmtId="2" fontId="6" fillId="0" borderId="12" xfId="0" applyNumberFormat="1" applyFont="1" applyBorder="1" applyProtection="1">
      <protection hidden="1"/>
    </xf>
    <xf numFmtId="165" fontId="0" fillId="0" borderId="0" xfId="0" applyNumberFormat="1"/>
    <xf numFmtId="0" fontId="2" fillId="0" borderId="0" xfId="0" applyFont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1" fontId="0" fillId="0" borderId="18" xfId="0" applyNumberFormat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0" fillId="0" borderId="19" xfId="0" applyFont="1" applyBorder="1"/>
    <xf numFmtId="0" fontId="6" fillId="0" borderId="0" xfId="0" applyFont="1"/>
    <xf numFmtId="0" fontId="0" fillId="0" borderId="26" xfId="0" applyBorder="1"/>
    <xf numFmtId="0" fontId="0" fillId="0" borderId="27" xfId="0" applyBorder="1"/>
    <xf numFmtId="0" fontId="0" fillId="0" borderId="17" xfId="0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20" xfId="0" applyFont="1" applyBorder="1"/>
    <xf numFmtId="165" fontId="2" fillId="0" borderId="21" xfId="0" applyNumberFormat="1" applyFont="1" applyBorder="1" applyAlignment="1">
      <alignment horizontal="center"/>
    </xf>
    <xf numFmtId="165" fontId="2" fillId="0" borderId="22" xfId="0" applyNumberFormat="1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28" xfId="0" applyBorder="1"/>
    <xf numFmtId="0" fontId="0" fillId="5" borderId="28" xfId="0" applyFill="1" applyBorder="1" applyAlignment="1">
      <alignment horizontal="center"/>
    </xf>
    <xf numFmtId="0" fontId="14" fillId="0" borderId="0" xfId="0" applyFont="1" applyFill="1" applyBorder="1" applyProtection="1">
      <protection hidden="1"/>
    </xf>
    <xf numFmtId="0" fontId="15" fillId="0" borderId="0" xfId="0" applyFont="1"/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7" fillId="4" borderId="33" xfId="0" applyFont="1" applyFill="1" applyBorder="1" applyProtection="1">
      <protection locked="0" hidden="1"/>
    </xf>
    <xf numFmtId="2" fontId="0" fillId="0" borderId="34" xfId="0" applyNumberFormat="1" applyBorder="1" applyProtection="1">
      <protection hidden="1"/>
    </xf>
    <xf numFmtId="2" fontId="6" fillId="0" borderId="35" xfId="0" applyNumberFormat="1" applyFont="1" applyBorder="1" applyProtection="1">
      <protection hidden="1"/>
    </xf>
    <xf numFmtId="0" fontId="0" fillId="0" borderId="36" xfId="0" applyBorder="1" applyProtection="1">
      <protection hidden="1"/>
    </xf>
    <xf numFmtId="0" fontId="7" fillId="4" borderId="36" xfId="0" applyFont="1" applyFill="1" applyBorder="1" applyProtection="1">
      <protection locked="0" hidden="1"/>
    </xf>
    <xf numFmtId="2" fontId="0" fillId="0" borderId="37" xfId="0" applyNumberFormat="1" applyBorder="1" applyProtection="1">
      <protection hidden="1"/>
    </xf>
    <xf numFmtId="0" fontId="0" fillId="0" borderId="0" xfId="0" applyBorder="1" applyProtection="1">
      <protection hidden="1"/>
    </xf>
    <xf numFmtId="2" fontId="0" fillId="0" borderId="0" xfId="0" applyNumberFormat="1" applyBorder="1" applyProtection="1">
      <protection hidden="1"/>
    </xf>
    <xf numFmtId="0" fontId="7" fillId="0" borderId="0" xfId="0" applyFont="1" applyFill="1" applyBorder="1" applyProtection="1">
      <protection locked="0" hidden="1"/>
    </xf>
    <xf numFmtId="0" fontId="16" fillId="0" borderId="0" xfId="0" applyFont="1"/>
    <xf numFmtId="0" fontId="8" fillId="0" borderId="0" xfId="0" applyFont="1" applyAlignment="1">
      <alignment wrapText="1"/>
    </xf>
    <xf numFmtId="0" fontId="5" fillId="0" borderId="0" xfId="0" applyFont="1" applyFill="1" applyAlignment="1">
      <alignment wrapText="1"/>
    </xf>
    <xf numFmtId="0" fontId="13" fillId="0" borderId="0" xfId="0" applyFont="1" applyFill="1" applyAlignment="1">
      <alignment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11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10" xfId="0" applyFont="1" applyBorder="1" applyAlignment="1">
      <alignment horizontal="center" wrapText="1"/>
    </xf>
    <xf numFmtId="0" fontId="0" fillId="0" borderId="1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3" borderId="0" xfId="3" applyAlignment="1">
      <alignment horizontal="center"/>
    </xf>
    <xf numFmtId="0" fontId="5" fillId="0" borderId="0" xfId="0" applyFont="1" applyFill="1" applyAlignment="1">
      <alignment horizontal="left" wrapText="1"/>
    </xf>
    <xf numFmtId="0" fontId="17" fillId="6" borderId="0" xfId="2" applyFont="1" applyFill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2" applyAlignment="1">
      <alignment vertical="center" wrapText="1"/>
    </xf>
    <xf numFmtId="0" fontId="19" fillId="0" borderId="0" xfId="0" applyFont="1" applyAlignment="1">
      <alignment horizontal="center" vertical="center"/>
    </xf>
    <xf numFmtId="0" fontId="20" fillId="0" borderId="0" xfId="2" applyFont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1" fillId="0" borderId="0" xfId="0" applyFont="1" applyAlignment="1">
      <alignment wrapText="1"/>
    </xf>
    <xf numFmtId="0" fontId="23" fillId="0" borderId="0" xfId="0" applyFont="1" applyAlignment="1">
      <alignment horizontal="center" wrapText="1"/>
    </xf>
    <xf numFmtId="0" fontId="22" fillId="0" borderId="0" xfId="0" applyFont="1" applyAlignment="1">
      <alignment horizontal="left" wrapText="1"/>
    </xf>
    <xf numFmtId="0" fontId="25" fillId="0" borderId="0" xfId="0" applyFont="1" applyFill="1"/>
  </cellXfs>
  <cellStyles count="4">
    <cellStyle name="Гиперссылка" xfId="2" builtinId="8"/>
    <cellStyle name="Обычный" xfId="0" builtinId="0"/>
    <cellStyle name="Финансовый" xfId="1" builtinId="3"/>
    <cellStyle name="Хороший" xfId="3" builtinId="26"/>
  </cellStyles>
  <dxfs count="0"/>
  <tableStyles count="0" defaultTableStyle="TableStyleMedium2" defaultPivotStyle="PivotStyleLight16"/>
  <colors>
    <mruColors>
      <color rgb="FF0000FF"/>
      <color rgb="FFFFFFCC"/>
      <color rgb="FF006C31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&#1101;&#1085;&#1077;&#1088;&#1075;&#1086;&#1089;&#1087;&#1077;&#1094;.&#1088;&#1092;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&#1101;&#1085;&#1077;&#1088;&#1075;&#1086;&#1089;&#1087;&#1077;&#1094;.&#1088;&#1092;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file:///C:\DOCUME~1\CHERNO~1\LOCALS~1\Temp\ns\3E.files\image015.jpg" TargetMode="External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mailto:freienergy@yandex.ru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://www.&#1101;&#1085;&#1077;&#1088;&#1075;&#1086;&#1089;&#1087;&#1077;&#1094;.&#1088;&#1092;" TargetMode="External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952500</xdr:colOff>
      <xdr:row>4</xdr:row>
      <xdr:rowOff>4762</xdr:rowOff>
    </xdr:from>
    <xdr:ext cx="638175" cy="2047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Box 2"/>
            <xdr:cNvSpPr txBox="1"/>
          </xdr:nvSpPr>
          <xdr:spPr>
            <a:xfrm>
              <a:off x="1562100" y="1681162"/>
              <a:ext cx="638175" cy="204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i="0">
                            <a:latin typeface="Cambria Math"/>
                          </a:rPr>
                          <m:t>cos</m:t>
                        </m:r>
                      </m:fName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</m:func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" name="TextBox 2"/>
            <xdr:cNvSpPr txBox="1"/>
          </xdr:nvSpPr>
          <xdr:spPr>
            <a:xfrm>
              <a:off x="1562100" y="1681162"/>
              <a:ext cx="638175" cy="204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</a:rPr>
                <a:t>cos⁡</a:t>
              </a:r>
              <a:r>
                <a:rPr lang="en-US" sz="1100" i="0">
                  <a:latin typeface="Cambria Math"/>
                  <a:ea typeface="Cambria Math"/>
                </a:rPr>
                <a:t>𝜑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</xdr:col>
      <xdr:colOff>942975</xdr:colOff>
      <xdr:row>10</xdr:row>
      <xdr:rowOff>0</xdr:rowOff>
    </xdr:from>
    <xdr:ext cx="638175" cy="20478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Box 3"/>
            <xdr:cNvSpPr txBox="1"/>
          </xdr:nvSpPr>
          <xdr:spPr>
            <a:xfrm>
              <a:off x="1552575" y="4214812"/>
              <a:ext cx="638175" cy="204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en-US" sz="1100" i="0">
                            <a:latin typeface="Cambria Math"/>
                          </a:rPr>
                          <m:t>cos</m:t>
                        </m:r>
                      </m:fName>
                      <m:e>
                        <m:r>
                          <a:rPr lang="en-US" sz="1100" i="1">
                            <a:latin typeface="Cambria Math"/>
                            <a:ea typeface="Cambria Math"/>
                          </a:rPr>
                          <m:t>𝜑</m:t>
                        </m:r>
                      </m:e>
                    </m:func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4" name="TextBox 3"/>
            <xdr:cNvSpPr txBox="1"/>
          </xdr:nvSpPr>
          <xdr:spPr>
            <a:xfrm>
              <a:off x="1552575" y="4214812"/>
              <a:ext cx="638175" cy="20478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i="0">
                  <a:latin typeface="Cambria Math"/>
                </a:rPr>
                <a:t>cos⁡</a:t>
              </a:r>
              <a:r>
                <a:rPr lang="en-US" sz="1100" i="0">
                  <a:latin typeface="Cambria Math"/>
                  <a:ea typeface="Cambria Math"/>
                </a:rPr>
                <a:t>𝜑</a:t>
              </a:r>
              <a:endParaRPr lang="ru-RU" sz="1100"/>
            </a:p>
          </xdr:txBody>
        </xdr:sp>
      </mc:Fallback>
    </mc:AlternateContent>
    <xdr:clientData/>
  </xdr:oneCellAnchor>
  <xdr:twoCellAnchor editAs="oneCell">
    <xdr:from>
      <xdr:col>0</xdr:col>
      <xdr:colOff>47625</xdr:colOff>
      <xdr:row>0</xdr:row>
      <xdr:rowOff>53340</xdr:rowOff>
    </xdr:from>
    <xdr:to>
      <xdr:col>5</xdr:col>
      <xdr:colOff>1011576</xdr:colOff>
      <xdr:row>0</xdr:row>
      <xdr:rowOff>790108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53340"/>
          <a:ext cx="5564526" cy="736768"/>
        </a:xfrm>
        <a:prstGeom prst="rect">
          <a:avLst/>
        </a:prstGeom>
      </xdr:spPr>
    </xdr:pic>
    <xdr:clientData/>
  </xdr:twoCellAnchor>
  <xdr:oneCellAnchor>
    <xdr:from>
      <xdr:col>0</xdr:col>
      <xdr:colOff>19049</xdr:colOff>
      <xdr:row>3</xdr:row>
      <xdr:rowOff>47625</xdr:rowOff>
    </xdr:from>
    <xdr:ext cx="4600575" cy="990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19049" y="1314450"/>
              <a:ext cx="4600575" cy="990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n-US" sz="1100" b="0" i="1">
                        <a:latin typeface="Cambria Math"/>
                      </a:rPr>
                      <m:t>P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rad>
                      <m:radPr>
                        <m:degHide m:val="on"/>
                        <m:ctrlPr>
                          <a:rPr lang="en-US" sz="1100" b="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n-US" sz="1100" b="0" i="1">
                            <a:latin typeface="Cambria Math"/>
                          </a:rPr>
                          <m:t>3</m:t>
                        </m:r>
                      </m:e>
                    </m:rad>
                    <m:r>
                      <a:rPr lang="en-US" sz="1100" b="0" i="0">
                        <a:latin typeface="Cambria Math"/>
                        <a:ea typeface="Cambria Math"/>
                      </a:rPr>
                      <m:t>×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𝑈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л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𝐼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𝑐𝑜𝑠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𝜑</m:t>
                    </m:r>
                  </m:oMath>
                </m:oMathPara>
              </a14:m>
              <a:endParaRPr lang="en-US" sz="1100"/>
            </a:p>
            <a:p>
              <a:r>
                <a:rPr lang="ru-RU" sz="1100"/>
                <a:t>где</a:t>
              </a:r>
              <a:r>
                <a:rPr lang="ru-RU" sz="1100" baseline="0"/>
                <a:t> </a:t>
              </a: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𝑆</m:t>
                  </m:r>
                </m:oMath>
              </a14:m>
              <a:r>
                <a:rPr lang="en-US" sz="1100" baseline="0"/>
                <a:t>- </a:t>
              </a:r>
              <a:r>
                <a:rPr lang="ru-RU" sz="1100" baseline="0"/>
                <a:t>мощность, кВт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𝑈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л</m:t>
                      </m:r>
                    </m:sub>
                  </m:sSub>
                </m:oMath>
              </a14:m>
              <a:r>
                <a:rPr lang="ru-RU" sz="1100"/>
                <a:t>- линейное напряжение, межфазное напряжение,</a:t>
              </a:r>
              <a:r>
                <a:rPr lang="ru-RU" sz="1100" baseline="0"/>
                <a:t> В </a:t>
              </a:r>
            </a:p>
            <a:p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𝐼</m:t>
                  </m:r>
                </m:oMath>
              </a14:m>
              <a:r>
                <a:rPr lang="ru-RU" sz="1100"/>
                <a:t>- ток,</a:t>
              </a:r>
              <a:r>
                <a:rPr lang="ru-RU" sz="1100" baseline="0"/>
                <a:t> А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𝑐𝑜𝑠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𝜑</m:t>
                  </m:r>
                  <m:r>
                    <a:rPr lang="ru-RU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−</m:t>
                  </m:r>
                </m:oMath>
              </a14:m>
              <a:r>
                <a:rPr lang="ru-RU">
                  <a:effectLst/>
                </a:rPr>
                <a:t>коэффициент мощности</a:t>
              </a:r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19049" y="1314450"/>
              <a:ext cx="4600575" cy="990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P=√3</a:t>
              </a:r>
              <a:r>
                <a:rPr lang="en-US" sz="1100" b="0" i="0">
                  <a:latin typeface="+mn-lt"/>
                  <a:ea typeface="Cambria Math"/>
                </a:rPr>
                <a:t>×</a:t>
              </a:r>
              <a:r>
                <a:rPr lang="en-US" sz="1100" b="0" i="0">
                  <a:latin typeface="Cambria Math"/>
                  <a:ea typeface="Cambria Math"/>
                </a:rPr>
                <a:t>𝑈_</a:t>
              </a:r>
              <a:r>
                <a:rPr lang="ru-RU" sz="1100" b="0" i="0">
                  <a:latin typeface="Cambria Math"/>
                  <a:ea typeface="Cambria Math"/>
                </a:rPr>
                <a:t>л</a:t>
              </a:r>
              <a:r>
                <a:rPr lang="en-US" sz="1100" b="0" i="0">
                  <a:latin typeface="Cambria Math"/>
                  <a:ea typeface="Cambria Math"/>
                </a:rPr>
                <a:t>×𝐼×𝑐𝑜𝑠𝜑</a:t>
              </a:r>
              <a:endParaRPr lang="en-US" sz="1100"/>
            </a:p>
            <a:p>
              <a:pPr/>
              <a:r>
                <a:rPr lang="ru-RU" sz="1100"/>
                <a:t>где</a:t>
              </a:r>
              <a:r>
                <a:rPr lang="ru-RU" sz="1100" baseline="0"/>
                <a:t> </a:t>
              </a: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𝑆</a:t>
              </a:r>
              <a:r>
                <a:rPr lang="en-US" sz="1100" baseline="0"/>
                <a:t>- </a:t>
              </a:r>
              <a:r>
                <a:rPr lang="ru-RU" sz="1100" baseline="0"/>
                <a:t>мощность, кВт</a:t>
              </a: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л</a:t>
              </a:r>
              <a:r>
                <a:rPr lang="ru-RU" sz="1100"/>
                <a:t>- линейное напряжение, межфазное напряжение,</a:t>
              </a:r>
              <a:r>
                <a:rPr lang="ru-RU" sz="1100" baseline="0"/>
                <a:t> В </a:t>
              </a: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</a:t>
              </a:r>
              <a:r>
                <a:rPr lang="ru-RU" sz="1100"/>
                <a:t>- ток,</a:t>
              </a:r>
              <a:r>
                <a:rPr lang="ru-RU" sz="1100" baseline="0"/>
                <a:t> А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𝑐𝑜𝑠𝜑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ru-RU">
                  <a:effectLst/>
                </a:rPr>
                <a:t>коэффициент мощности</a:t>
              </a:r>
            </a:p>
          </xdr:txBody>
        </xdr:sp>
      </mc:Fallback>
    </mc:AlternateContent>
    <xdr:clientData/>
  </xdr:oneCellAnchor>
  <xdr:oneCellAnchor>
    <xdr:from>
      <xdr:col>0</xdr:col>
      <xdr:colOff>9525</xdr:colOff>
      <xdr:row>9</xdr:row>
      <xdr:rowOff>19050</xdr:rowOff>
    </xdr:from>
    <xdr:ext cx="3429000" cy="9906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9525" y="3133725"/>
              <a:ext cx="3429000" cy="990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𝑃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sSub>
                      <m:sSubPr>
                        <m:ctrlPr>
                          <a:rPr lang="en-US" sz="1100" b="0" i="1">
                            <a:latin typeface="Cambria Math" panose="02040503050406030204" pitchFamily="18" charset="0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𝑈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ф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𝐼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×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𝑐𝑜𝑠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𝜑</m:t>
                    </m:r>
                  </m:oMath>
                </m:oMathPara>
              </a14:m>
              <a:endParaRPr lang="en-US" sz="1100"/>
            </a:p>
            <a:p>
              <a:r>
                <a:rPr lang="ru-RU" sz="1100"/>
                <a:t>где</a:t>
              </a:r>
              <a:r>
                <a:rPr lang="ru-RU" sz="1100" baseline="0"/>
                <a:t> </a:t>
              </a:r>
              <a14:m>
                <m:oMath xmlns:m="http://schemas.openxmlformats.org/officeDocument/2006/math">
                  <m:r>
                    <a:rPr lang="en-US" sz="1100" b="0" i="1" baseline="0">
                      <a:latin typeface="Cambria Math"/>
                    </a:rPr>
                    <m:t>𝑃</m:t>
                  </m:r>
                </m:oMath>
              </a14:m>
              <a:r>
                <a:rPr lang="en-US" sz="1100" baseline="0"/>
                <a:t>- </a:t>
              </a:r>
              <a:r>
                <a:rPr lang="ru-RU" sz="1100" baseline="0"/>
                <a:t>мощность, кВт</a:t>
              </a:r>
            </a:p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n-US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𝑈</m:t>
                      </m:r>
                    </m:e>
                    <m:sub>
                      <m:r>
                        <a:rPr lang="ru-RU" sz="1100" b="0" i="1">
                          <a:solidFill>
                            <a:schemeClr val="tx1"/>
                          </a:solidFill>
                          <a:effectLst/>
                          <a:latin typeface="Cambria Math"/>
                          <a:ea typeface="+mn-ea"/>
                          <a:cs typeface="+mn-cs"/>
                        </a:rPr>
                        <m:t>ф</m:t>
                      </m:r>
                    </m:sub>
                  </m:sSub>
                </m:oMath>
              </a14:m>
              <a:r>
                <a:rPr lang="ru-RU" sz="1100"/>
                <a:t>- фазное напряжение</a:t>
              </a:r>
              <a:r>
                <a:rPr lang="ru-RU" sz="1100" baseline="0"/>
                <a:t>, В</a:t>
              </a:r>
            </a:p>
            <a:p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𝐼</m:t>
                  </m:r>
                </m:oMath>
              </a14:m>
              <a:r>
                <a:rPr lang="ru-RU" sz="1100"/>
                <a:t>- ток,</a:t>
              </a:r>
              <a:r>
                <a:rPr lang="ru-RU" sz="1100" baseline="0"/>
                <a:t> А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𝑐𝑜𝑠</m:t>
                  </m:r>
                  <m:r>
                    <a:rPr lang="en-US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𝜑</m:t>
                  </m:r>
                  <m:r>
                    <a:rPr lang="ru-RU" sz="1100" b="0" i="1">
                      <a:solidFill>
                        <a:schemeClr val="tx1"/>
                      </a:solidFill>
                      <a:effectLst/>
                      <a:latin typeface="Cambria Math"/>
                      <a:ea typeface="+mn-ea"/>
                      <a:cs typeface="+mn-cs"/>
                    </a:rPr>
                    <m:t>−</m:t>
                  </m:r>
                </m:oMath>
              </a14:m>
              <a:r>
                <a:rPr lang="ru-RU">
                  <a:effectLst/>
                </a:rPr>
                <a:t>коэффициент мощности</a:t>
              </a:r>
            </a:p>
            <a:p>
              <a:endParaRPr lang="ru-RU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9525" y="3133725"/>
              <a:ext cx="3429000" cy="9906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𝑃=</a:t>
              </a:r>
              <a:r>
                <a:rPr lang="en-US" sz="1100" b="0" i="0">
                  <a:latin typeface="Cambria Math"/>
                  <a:ea typeface="Cambria Math"/>
                </a:rPr>
                <a:t>𝑈_</a:t>
              </a:r>
              <a:r>
                <a:rPr lang="ru-RU" sz="1100" b="0" i="0">
                  <a:latin typeface="Cambria Math"/>
                  <a:ea typeface="Cambria Math"/>
                </a:rPr>
                <a:t>ф</a:t>
              </a:r>
              <a:r>
                <a:rPr lang="en-US" sz="1100" b="0" i="0">
                  <a:latin typeface="Cambria Math"/>
                  <a:ea typeface="Cambria Math"/>
                </a:rPr>
                <a:t>×𝐼×𝑐𝑜𝑠𝜑</a:t>
              </a:r>
              <a:endParaRPr lang="en-US" sz="1100"/>
            </a:p>
            <a:p>
              <a:pPr/>
              <a:r>
                <a:rPr lang="ru-RU" sz="1100"/>
                <a:t>где</a:t>
              </a:r>
              <a:r>
                <a:rPr lang="ru-RU" sz="1100" baseline="0"/>
                <a:t> </a:t>
              </a:r>
              <a:r>
                <a:rPr lang="en-US" sz="1100" b="0" i="0" baseline="0">
                  <a:latin typeface="Cambria Math"/>
                </a:rPr>
                <a:t>𝑃</a:t>
              </a:r>
              <a:r>
                <a:rPr lang="en-US" sz="1100" baseline="0"/>
                <a:t>- </a:t>
              </a:r>
              <a:r>
                <a:rPr lang="ru-RU" sz="1100" baseline="0"/>
                <a:t>мощность, кВт</a:t>
              </a: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𝑈_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ф</a:t>
              </a:r>
              <a:r>
                <a:rPr lang="ru-RU" sz="1100"/>
                <a:t>- фазное напряжение</a:t>
              </a:r>
              <a:r>
                <a:rPr lang="ru-RU" sz="1100" baseline="0"/>
                <a:t>, В</a:t>
              </a:r>
            </a:p>
            <a:p>
              <a:pPr/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𝐼</a:t>
              </a:r>
              <a:r>
                <a:rPr lang="ru-RU" sz="1100"/>
                <a:t>- ток,</a:t>
              </a:r>
              <a:r>
                <a:rPr lang="ru-RU" sz="1100" baseline="0"/>
                <a:t> А</a:t>
              </a:r>
            </a:p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n-US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𝑐𝑜𝑠𝜑</a:t>
              </a:r>
              <a:r>
                <a:rPr lang="ru-RU" sz="1100" b="0" i="0">
                  <a:solidFill>
                    <a:schemeClr val="tx1"/>
                  </a:solidFill>
                  <a:effectLst/>
                  <a:latin typeface="Cambria Math"/>
                  <a:ea typeface="+mn-ea"/>
                  <a:cs typeface="+mn-cs"/>
                </a:rPr>
                <a:t>−</a:t>
              </a:r>
              <a:r>
                <a:rPr lang="ru-RU">
                  <a:effectLst/>
                </a:rPr>
                <a:t>коэффициент мощности</a:t>
              </a:r>
            </a:p>
            <a:p>
              <a:pPr/>
              <a:endParaRPr lang="ru-RU" sz="1100"/>
            </a:p>
          </xdr:txBody>
        </xdr:sp>
      </mc:Fallback>
    </mc:AlternateContent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205740</xdr:colOff>
      <xdr:row>0</xdr:row>
      <xdr:rowOff>30480</xdr:rowOff>
    </xdr:from>
    <xdr:to>
      <xdr:col>6</xdr:col>
      <xdr:colOff>544851</xdr:colOff>
      <xdr:row>0</xdr:row>
      <xdr:rowOff>767248</xdr:rowOff>
    </xdr:to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5740" y="30480"/>
          <a:ext cx="5665491" cy="73676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47625</xdr:colOff>
      <xdr:row>0</xdr:row>
      <xdr:rowOff>47625</xdr:rowOff>
    </xdr:from>
    <xdr:ext cx="6877050" cy="3197157"/>
    <xdr:sp macro="" textlink="">
      <xdr:nvSpPr>
        <xdr:cNvPr id="2" name="TextBox 1"/>
        <xdr:cNvSpPr txBox="1"/>
      </xdr:nvSpPr>
      <xdr:spPr>
        <a:xfrm>
          <a:off x="47625" y="47625"/>
          <a:ext cx="6877050" cy="31971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ГОСТ 50571.16-2007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ЭЛЕКТРОУСТАНОВКИ НИЗКОВОЛЬТНЫЕ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Часть 6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ИСПЫТАНИЯ</a:t>
          </a:r>
        </a:p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Приложение Е </a:t>
          </a:r>
          <a:b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(справочное)</a:t>
          </a:r>
        </a:p>
        <a:p>
          <a:r>
            <a:rPr lang="ru-RU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Определение значения падения напряжения</a:t>
          </a:r>
          <a:endParaRPr lang="ru-RU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Примечания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 Максимальная длина кабеля с падением напряжения 4 % обеспечивается при номинальном напряжении 400 В, трехфазной системе электропроводки кабелей с поливинилхлоридной изоляцией и медными жилами и температуре нагрева изоляции 55 °С.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2 При однофазной системе электропроводки и номинальном напряжении 230 В максимальную длину кабеля делят на два.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3 При кабелях с алюминиевыми жилами максимальную длину кабеля делят на 1,6.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4 Данную ориентировочную схему не применяют при длительно допустимых токах для проводников.</a:t>
          </a:r>
        </a:p>
        <a:p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Рисунок Е.1 - Ориентировочная схема определения значения падения напряжения, %, </a:t>
          </a:r>
          <a:b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ru-RU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в электропроводах</a:t>
          </a:r>
        </a:p>
        <a:p>
          <a:endParaRPr lang="ru-RU" sz="1100"/>
        </a:p>
      </xdr:txBody>
    </xdr:sp>
    <xdr:clientData/>
  </xdr:oneCellAnchor>
  <xdr:twoCellAnchor>
    <xdr:from>
      <xdr:col>0</xdr:col>
      <xdr:colOff>95250</xdr:colOff>
      <xdr:row>16</xdr:row>
      <xdr:rowOff>9524</xdr:rowOff>
    </xdr:from>
    <xdr:to>
      <xdr:col>15</xdr:col>
      <xdr:colOff>114300</xdr:colOff>
      <xdr:row>50</xdr:row>
      <xdr:rowOff>37351</xdr:rowOff>
    </xdr:to>
    <xdr:pic>
      <xdr:nvPicPr>
        <xdr:cNvPr id="3" name="Рисунок 2" descr="C:\DOCUME~1\CHERNO~1\LOCALS~1\Temp\ns\3E.files\image015.jpg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057524"/>
          <a:ext cx="9163050" cy="65048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</xdr:row>
      <xdr:rowOff>153865</xdr:rowOff>
    </xdr:from>
    <xdr:ext cx="593481" cy="2095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2" name="TextBox 1"/>
            <xdr:cNvSpPr txBox="1"/>
          </xdr:nvSpPr>
          <xdr:spPr>
            <a:xfrm>
              <a:off x="1824404" y="2022230"/>
              <a:ext cx="593481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a:rPr lang="en-US" sz="1100" b="1" i="0">
                            <a:latin typeface="Cambria Math"/>
                          </a:rPr>
                          <m:t>𝐜𝐨𝐬</m:t>
                        </m:r>
                      </m:fName>
                      <m:e>
                        <m:r>
                          <a:rPr lang="en-US" sz="1100" b="1" i="1">
                            <a:latin typeface="Cambria Math"/>
                            <a:ea typeface="Cambria Math"/>
                          </a:rPr>
                          <m:t>𝝋</m:t>
                        </m:r>
                      </m:e>
                    </m:func>
                  </m:oMath>
                </m:oMathPara>
              </a14:m>
              <a:endParaRPr lang="ru-RU" sz="1100" b="1"/>
            </a:p>
          </xdr:txBody>
        </xdr:sp>
      </mc:Choice>
      <mc:Fallback>
        <xdr:sp macro="" textlink="">
          <xdr:nvSpPr>
            <xdr:cNvPr id="2" name="TextBox 1"/>
            <xdr:cNvSpPr txBox="1"/>
          </xdr:nvSpPr>
          <xdr:spPr>
            <a:xfrm>
              <a:off x="1824404" y="2022230"/>
              <a:ext cx="593481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𝐜𝐨𝐬</a:t>
              </a:r>
              <a:r>
                <a:rPr lang="en-US" sz="1100" b="1" i="0">
                  <a:latin typeface="Cambria Math" panose="02040503050406030204" pitchFamily="18" charset="0"/>
                </a:rPr>
                <a:t>⁡</a:t>
              </a:r>
              <a:r>
                <a:rPr lang="en-US" sz="1100" b="1" i="0">
                  <a:latin typeface="Cambria Math"/>
                  <a:ea typeface="Cambria Math"/>
                </a:rPr>
                <a:t>𝝋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2</xdr:col>
      <xdr:colOff>28575</xdr:colOff>
      <xdr:row>1</xdr:row>
      <xdr:rowOff>153865</xdr:rowOff>
    </xdr:from>
    <xdr:ext cx="594214" cy="209550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3" name="TextBox 2"/>
            <xdr:cNvSpPr txBox="1"/>
          </xdr:nvSpPr>
          <xdr:spPr>
            <a:xfrm>
              <a:off x="1244844" y="2022230"/>
              <a:ext cx="594214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unc>
                      <m:funcPr>
                        <m:ctrlPr>
                          <a:rPr lang="en-US" sz="1100" b="1" i="1">
                            <a:latin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a:rPr lang="en-US" sz="1100" b="1" i="0">
                            <a:latin typeface="Cambria Math"/>
                          </a:rPr>
                          <m:t>𝐭𝐠</m:t>
                        </m:r>
                      </m:fName>
                      <m:e>
                        <m:r>
                          <a:rPr lang="en-US" sz="1100" b="1" i="1">
                            <a:latin typeface="Cambria Math"/>
                            <a:ea typeface="Cambria Math"/>
                          </a:rPr>
                          <m:t>𝝋</m:t>
                        </m:r>
                      </m:e>
                    </m:func>
                  </m:oMath>
                </m:oMathPara>
              </a14:m>
              <a:endParaRPr lang="ru-RU" sz="1100" b="1"/>
            </a:p>
          </xdr:txBody>
        </xdr:sp>
      </mc:Choice>
      <mc:Fallback>
        <xdr:sp macro="" textlink="">
          <xdr:nvSpPr>
            <xdr:cNvPr id="3" name="TextBox 2"/>
            <xdr:cNvSpPr txBox="1"/>
          </xdr:nvSpPr>
          <xdr:spPr>
            <a:xfrm>
              <a:off x="1244844" y="2022230"/>
              <a:ext cx="594214" cy="2095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no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𝐭𝐠</a:t>
              </a:r>
              <a:r>
                <a:rPr lang="en-US" sz="1100" b="1" i="0">
                  <a:latin typeface="Cambria Math" panose="02040503050406030204" pitchFamily="18" charset="0"/>
                </a:rPr>
                <a:t>⁡</a:t>
              </a:r>
              <a:r>
                <a:rPr lang="en-US" sz="1100" b="1" i="0">
                  <a:latin typeface="Cambria Math"/>
                  <a:ea typeface="Cambria Math"/>
                </a:rPr>
                <a:t>𝝋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4</xdr:col>
      <xdr:colOff>92320</xdr:colOff>
      <xdr:row>1</xdr:row>
      <xdr:rowOff>131885</xdr:rowOff>
    </xdr:from>
    <xdr:ext cx="508488" cy="254976"/>
    <mc:AlternateContent xmlns:mc="http://schemas.openxmlformats.org/markup-compatibility/2006">
      <mc:Choice xmlns:a14="http://schemas.microsoft.com/office/drawing/2010/main" Requires="a14">
        <xdr:sp macro="" textlink="">
          <xdr:nvSpPr>
            <xdr:cNvPr id="4" name="TextBox 3"/>
            <xdr:cNvSpPr txBox="1"/>
          </xdr:nvSpPr>
          <xdr:spPr>
            <a:xfrm>
              <a:off x="2832589" y="2322635"/>
              <a:ext cx="508488" cy="254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14:m>
                <m:oMath xmlns:m="http://schemas.openxmlformats.org/officeDocument/2006/math">
                  <m:r>
                    <a:rPr lang="ru-RU" sz="1100" b="1" i="1">
                      <a:latin typeface="Cambria Math"/>
                      <a:ea typeface="Cambria Math"/>
                    </a:rPr>
                    <m:t>𝝋</m:t>
                  </m:r>
                </m:oMath>
              </a14:m>
              <a:r>
                <a:rPr lang="ru-RU" sz="1100" b="1"/>
                <a:t> </a:t>
              </a:r>
              <a:r>
                <a:rPr lang="ru-RU" sz="1100" b="1">
                  <a:latin typeface="Franklin Gothic Book" panose="020B0503020102020204" pitchFamily="34" charset="0"/>
                </a:rPr>
                <a:t>°</a:t>
              </a:r>
              <a:endParaRPr lang="ru-RU" sz="1100" b="1"/>
            </a:p>
          </xdr:txBody>
        </xdr:sp>
      </mc:Choice>
      <mc:Fallback>
        <xdr:sp macro="" textlink="">
          <xdr:nvSpPr>
            <xdr:cNvPr id="4" name="TextBox 3"/>
            <xdr:cNvSpPr txBox="1"/>
          </xdr:nvSpPr>
          <xdr:spPr>
            <a:xfrm>
              <a:off x="2832589" y="2322635"/>
              <a:ext cx="508488" cy="2549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noAutofit/>
            </a:bodyPr>
            <a:lstStyle/>
            <a:p>
              <a:pPr/>
              <a:r>
                <a:rPr lang="ru-RU" sz="1100" b="1" i="0">
                  <a:latin typeface="Cambria Math"/>
                  <a:ea typeface="Cambria Math"/>
                </a:rPr>
                <a:t>𝝋</a:t>
              </a:r>
              <a:r>
                <a:rPr lang="ru-RU" sz="1100" b="1"/>
                <a:t> </a:t>
              </a:r>
              <a:r>
                <a:rPr lang="ru-RU" sz="1100" b="1">
                  <a:latin typeface="Franklin Gothic Book" panose="020B0503020102020204" pitchFamily="34" charset="0"/>
                </a:rPr>
                <a:t>°</a:t>
              </a:r>
              <a:endParaRPr lang="ru-RU" sz="11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600075</xdr:colOff>
      <xdr:row>32</xdr:row>
      <xdr:rowOff>38100</xdr:rowOff>
    </xdr:from>
    <xdr:to>
      <xdr:col>10</xdr:col>
      <xdr:colOff>352425</xdr:colOff>
      <xdr:row>34</xdr:row>
      <xdr:rowOff>9525</xdr:rowOff>
    </xdr:to>
    <xdr:cxnSp macro="">
      <xdr:nvCxnSpPr>
        <xdr:cNvPr id="3" name="Прямая со стрелкой 2"/>
        <xdr:cNvCxnSpPr/>
      </xdr:nvCxnSpPr>
      <xdr:spPr>
        <a:xfrm flipV="1">
          <a:off x="6534150" y="3867150"/>
          <a:ext cx="361950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323851</xdr:colOff>
      <xdr:row>32</xdr:row>
      <xdr:rowOff>28575</xdr:rowOff>
    </xdr:from>
    <xdr:to>
      <xdr:col>6</xdr:col>
      <xdr:colOff>5013</xdr:colOff>
      <xdr:row>34</xdr:row>
      <xdr:rowOff>0</xdr:rowOff>
    </xdr:to>
    <xdr:cxnSp macro="">
      <xdr:nvCxnSpPr>
        <xdr:cNvPr id="5" name="Прямая со стрелкой 4"/>
        <xdr:cNvCxnSpPr/>
      </xdr:nvCxnSpPr>
      <xdr:spPr>
        <a:xfrm flipH="1" flipV="1">
          <a:off x="4103772" y="3858628"/>
          <a:ext cx="292767" cy="35242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121969</xdr:rowOff>
    </xdr:from>
    <xdr:to>
      <xdr:col>12</xdr:col>
      <xdr:colOff>678656</xdr:colOff>
      <xdr:row>0</xdr:row>
      <xdr:rowOff>1162387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1969"/>
          <a:ext cx="7953375" cy="10404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95250</xdr:rowOff>
    </xdr:from>
    <xdr:to>
      <xdr:col>1</xdr:col>
      <xdr:colOff>361950</xdr:colOff>
      <xdr:row>2</xdr:row>
      <xdr:rowOff>1047750</xdr:rowOff>
    </xdr:to>
    <xdr:pic>
      <xdr:nvPicPr>
        <xdr:cNvPr id="3" name="mce-2150" descr="Электронная почта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429000"/>
          <a:ext cx="957263" cy="952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hyperlink" Target="mailto:freienergy@yandex.ru" TargetMode="External"/><Relationship Id="rId1" Type="http://schemas.openxmlformats.org/officeDocument/2006/relationships/hyperlink" Target="http://&#1101;&#1085;&#1077;&#1088;&#1075;&#1086;&#1089;&#1087;&#1077;&#1094;.&#1088;&#1092;/uslug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21"/>
  <sheetViews>
    <sheetView tabSelected="1" view="pageBreakPreview" zoomScaleNormal="100" zoomScaleSheetLayoutView="100" workbookViewId="0">
      <selection activeCell="C23" sqref="C23"/>
    </sheetView>
  </sheetViews>
  <sheetFormatPr defaultRowHeight="15" x14ac:dyDescent="0.25"/>
  <cols>
    <col min="2" max="2" width="14.5703125" customWidth="1"/>
    <col min="4" max="4" width="15.28515625" customWidth="1"/>
    <col min="5" max="5" width="20.85546875" customWidth="1"/>
    <col min="6" max="6" width="15.85546875" customWidth="1"/>
    <col min="7" max="7" width="41.7109375" customWidth="1"/>
    <col min="16" max="16" width="12.5703125" customWidth="1"/>
  </cols>
  <sheetData>
    <row r="1" spans="1:16" ht="70.150000000000006" customHeight="1" x14ac:dyDescent="0.25"/>
    <row r="2" spans="1:16" ht="30" customHeight="1" x14ac:dyDescent="0.25">
      <c r="A2" s="66" t="s">
        <v>30</v>
      </c>
      <c r="B2" s="66"/>
      <c r="C2" s="66"/>
      <c r="D2" s="66"/>
      <c r="E2" s="66"/>
      <c r="F2" s="66"/>
    </row>
    <row r="3" spans="1:16" ht="23.25" customHeight="1" x14ac:dyDescent="0.3">
      <c r="A3" s="52" t="s">
        <v>0</v>
      </c>
    </row>
    <row r="4" spans="1:16" ht="84.75" customHeight="1" thickBot="1" x14ac:dyDescent="0.3"/>
    <row r="5" spans="1:16" x14ac:dyDescent="0.25">
      <c r="A5" s="53" t="s">
        <v>1</v>
      </c>
      <c r="B5" s="54" t="s">
        <v>2</v>
      </c>
      <c r="C5" s="54"/>
      <c r="D5" s="54" t="s">
        <v>3</v>
      </c>
      <c r="E5" s="55" t="s">
        <v>4</v>
      </c>
      <c r="P5" s="8" t="s">
        <v>6</v>
      </c>
    </row>
    <row r="6" spans="1:16" x14ac:dyDescent="0.25">
      <c r="A6" s="56">
        <v>160</v>
      </c>
      <c r="B6" s="24">
        <v>380</v>
      </c>
      <c r="C6" s="24">
        <v>0.94399999999999995</v>
      </c>
      <c r="D6" s="25">
        <f>SQRT(3)*A6*B6*C6/1000</f>
        <v>99.411402510577204</v>
      </c>
      <c r="E6" s="57">
        <f>D6/C6</f>
        <v>105.30868910018772</v>
      </c>
      <c r="P6" s="17">
        <v>220</v>
      </c>
    </row>
    <row r="7" spans="1:16" ht="15.75" thickBot="1" x14ac:dyDescent="0.3">
      <c r="A7" s="58">
        <f>D7/(SQRT(3)*B7*C7)*1000</f>
        <v>16.094733195518117</v>
      </c>
      <c r="B7" s="59">
        <v>380</v>
      </c>
      <c r="C7" s="59">
        <v>0.94399999999999995</v>
      </c>
      <c r="D7" s="60">
        <v>10</v>
      </c>
      <c r="E7" s="61">
        <f>D7/C7</f>
        <v>10.593220338983052</v>
      </c>
      <c r="P7" s="17">
        <v>380</v>
      </c>
    </row>
    <row r="8" spans="1:16" x14ac:dyDescent="0.25">
      <c r="A8" s="65" t="str">
        <f>CONCATENATE("Номинал автоматического выключателя ",'Выбор АВ'!F32," А")</f>
        <v>Номинал автоматического выключателя 20 А</v>
      </c>
      <c r="B8" s="62"/>
      <c r="C8" s="62"/>
      <c r="D8" s="64"/>
      <c r="E8" s="63"/>
      <c r="G8" s="39"/>
      <c r="P8" s="17"/>
    </row>
    <row r="9" spans="1:16" ht="28.5" customHeight="1" x14ac:dyDescent="0.3">
      <c r="A9" s="51" t="s">
        <v>5</v>
      </c>
      <c r="B9" s="20"/>
      <c r="C9" s="20"/>
      <c r="D9" s="20"/>
      <c r="E9" s="20"/>
      <c r="P9" s="17">
        <v>6000</v>
      </c>
    </row>
    <row r="10" spans="1:16" ht="80.25" customHeight="1" thickBot="1" x14ac:dyDescent="0.3">
      <c r="A10" s="19"/>
      <c r="B10" s="20"/>
      <c r="C10" s="20"/>
      <c r="D10" s="20"/>
      <c r="E10" s="20"/>
      <c r="P10" s="17">
        <v>10000</v>
      </c>
    </row>
    <row r="11" spans="1:16" x14ac:dyDescent="0.25">
      <c r="A11" s="53" t="s">
        <v>1</v>
      </c>
      <c r="B11" s="54" t="s">
        <v>2</v>
      </c>
      <c r="C11" s="54"/>
      <c r="D11" s="54" t="s">
        <v>3</v>
      </c>
      <c r="E11" s="55" t="s">
        <v>4</v>
      </c>
      <c r="P11" s="17">
        <v>35000</v>
      </c>
    </row>
    <row r="12" spans="1:16" x14ac:dyDescent="0.25">
      <c r="A12" s="56">
        <v>1</v>
      </c>
      <c r="B12" s="24">
        <v>220</v>
      </c>
      <c r="C12" s="24">
        <v>0.94399999999999995</v>
      </c>
      <c r="D12" s="25">
        <f>A12*B12*C12/1000</f>
        <v>0.20767999999999998</v>
      </c>
      <c r="E12" s="57">
        <f>D12/C12</f>
        <v>0.21999999999999997</v>
      </c>
      <c r="P12" s="17">
        <v>110000</v>
      </c>
    </row>
    <row r="13" spans="1:16" ht="15.75" thickBot="1" x14ac:dyDescent="0.3">
      <c r="A13" s="58">
        <f>D13/(B13*C13)*1000</f>
        <v>48.151001540832048</v>
      </c>
      <c r="B13" s="59">
        <v>220</v>
      </c>
      <c r="C13" s="59">
        <v>0.94399999999999995</v>
      </c>
      <c r="D13" s="60">
        <v>10</v>
      </c>
      <c r="E13" s="61">
        <f>D13/C13</f>
        <v>10.593220338983052</v>
      </c>
      <c r="P13" s="17">
        <v>220000</v>
      </c>
    </row>
    <row r="14" spans="1:16" x14ac:dyDescent="0.25">
      <c r="A14" s="65" t="str">
        <f>CONCATENATE("Номинал автоматического выключателя ",'Выбор АВ'!K32," А")</f>
        <v>Номинал автоматического выключателя 50 А</v>
      </c>
      <c r="B14" s="62"/>
      <c r="C14" s="62"/>
      <c r="D14" s="64"/>
      <c r="E14" s="63"/>
      <c r="F14" s="39"/>
      <c r="P14" s="17"/>
    </row>
    <row r="15" spans="1:16" s="21" customFormat="1" ht="30.75" customHeight="1" x14ac:dyDescent="0.25">
      <c r="A15" s="67" t="s">
        <v>27</v>
      </c>
      <c r="B15" s="67"/>
      <c r="C15" s="67"/>
      <c r="D15" s="67"/>
      <c r="E15" s="67"/>
      <c r="F15" s="99"/>
    </row>
    <row r="16" spans="1:16" s="21" customFormat="1" ht="30.75" customHeight="1" x14ac:dyDescent="0.25">
      <c r="A16" s="67" t="s">
        <v>28</v>
      </c>
      <c r="B16" s="67"/>
      <c r="C16" s="67"/>
      <c r="D16" s="67"/>
      <c r="E16" s="67"/>
      <c r="F16" s="67"/>
    </row>
    <row r="17" spans="1:6" s="21" customFormat="1" ht="30.75" customHeight="1" x14ac:dyDescent="0.25">
      <c r="A17" s="67" t="s">
        <v>29</v>
      </c>
      <c r="B17" s="67"/>
      <c r="C17" s="67"/>
      <c r="D17" s="67"/>
      <c r="E17" s="67"/>
      <c r="F17" s="67"/>
    </row>
    <row r="18" spans="1:6" s="21" customFormat="1" ht="20.25" customHeight="1" x14ac:dyDescent="0.25">
      <c r="A18" s="68" t="s">
        <v>41</v>
      </c>
      <c r="B18" s="68"/>
      <c r="C18" s="68"/>
      <c r="D18" s="68"/>
      <c r="E18" s="68"/>
      <c r="F18" s="68"/>
    </row>
    <row r="19" spans="1:6" s="21" customFormat="1" ht="30.75" customHeight="1" x14ac:dyDescent="0.25">
      <c r="A19" s="87" t="s">
        <v>42</v>
      </c>
      <c r="B19" s="87"/>
      <c r="C19" s="87"/>
      <c r="D19" s="87"/>
      <c r="E19" s="87"/>
      <c r="F19" s="87"/>
    </row>
    <row r="21" spans="1:6" ht="45" customHeight="1" x14ac:dyDescent="0.25"/>
  </sheetData>
  <mergeCells count="6">
    <mergeCell ref="A19:F19"/>
    <mergeCell ref="A2:F2"/>
    <mergeCell ref="A16:F16"/>
    <mergeCell ref="A17:F17"/>
    <mergeCell ref="A18:F18"/>
    <mergeCell ref="A15:E15"/>
  </mergeCells>
  <dataValidations count="1">
    <dataValidation type="list" allowBlank="1" showInputMessage="1" showErrorMessage="1" sqref="B12:B14 B6:B8">
      <formula1>$P$6:$P$13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G54"/>
  <sheetViews>
    <sheetView topLeftCell="A25" workbookViewId="0">
      <selection activeCell="E22" sqref="E22"/>
    </sheetView>
  </sheetViews>
  <sheetFormatPr defaultRowHeight="15" x14ac:dyDescent="0.25"/>
  <cols>
    <col min="1" max="1" width="17.140625" customWidth="1"/>
    <col min="3" max="3" width="13" customWidth="1"/>
    <col min="4" max="4" width="11" customWidth="1"/>
    <col min="5" max="5" width="14.28515625" customWidth="1"/>
    <col min="6" max="6" width="13.28515625" customWidth="1"/>
    <col min="7" max="7" width="14" customWidth="1"/>
  </cols>
  <sheetData>
    <row r="1" spans="1:7" ht="67.900000000000006" customHeight="1" x14ac:dyDescent="0.3"/>
    <row r="2" spans="1:7" ht="33.75" customHeight="1" thickBot="1" x14ac:dyDescent="0.3">
      <c r="A2" s="72" t="s">
        <v>13</v>
      </c>
      <c r="B2" s="72"/>
      <c r="C2" s="72"/>
      <c r="D2" s="72"/>
      <c r="E2" s="72"/>
      <c r="F2" s="72"/>
      <c r="G2" s="72"/>
    </row>
    <row r="3" spans="1:7" x14ac:dyDescent="0.25">
      <c r="A3" s="73" t="s">
        <v>22</v>
      </c>
      <c r="B3" s="76" t="s">
        <v>14</v>
      </c>
      <c r="C3" s="76"/>
      <c r="D3" s="76"/>
      <c r="E3" s="76"/>
      <c r="F3" s="76"/>
      <c r="G3" s="77"/>
    </row>
    <row r="4" spans="1:7" x14ac:dyDescent="0.25">
      <c r="A4" s="74"/>
      <c r="B4" s="1" t="s">
        <v>15</v>
      </c>
      <c r="C4" s="71" t="s">
        <v>16</v>
      </c>
      <c r="D4" s="71"/>
      <c r="E4" s="71"/>
      <c r="F4" s="71"/>
      <c r="G4" s="75"/>
    </row>
    <row r="5" spans="1:7" ht="31.5" customHeight="1" x14ac:dyDescent="0.25">
      <c r="A5" s="74"/>
      <c r="B5" s="1"/>
      <c r="C5" s="10" t="s">
        <v>17</v>
      </c>
      <c r="D5" s="10" t="s">
        <v>18</v>
      </c>
      <c r="E5" s="10" t="s">
        <v>19</v>
      </c>
      <c r="F5" s="10" t="s">
        <v>20</v>
      </c>
      <c r="G5" s="12" t="s">
        <v>21</v>
      </c>
    </row>
    <row r="6" spans="1:7" x14ac:dyDescent="0.25">
      <c r="A6" s="2">
        <v>0.5</v>
      </c>
      <c r="B6" s="1">
        <v>11</v>
      </c>
      <c r="C6" s="1" t="s">
        <v>23</v>
      </c>
      <c r="D6" s="9" t="s">
        <v>23</v>
      </c>
      <c r="E6" s="9" t="s">
        <v>23</v>
      </c>
      <c r="F6" s="9" t="s">
        <v>23</v>
      </c>
      <c r="G6" s="13" t="s">
        <v>23</v>
      </c>
    </row>
    <row r="7" spans="1:7" x14ac:dyDescent="0.25">
      <c r="A7" s="2">
        <v>0.75</v>
      </c>
      <c r="B7" s="1">
        <v>15</v>
      </c>
      <c r="C7" s="1" t="s">
        <v>23</v>
      </c>
      <c r="D7" s="9" t="s">
        <v>23</v>
      </c>
      <c r="E7" s="9" t="s">
        <v>23</v>
      </c>
      <c r="F7" s="9" t="s">
        <v>23</v>
      </c>
      <c r="G7" s="13" t="s">
        <v>23</v>
      </c>
    </row>
    <row r="8" spans="1:7" x14ac:dyDescent="0.25">
      <c r="A8" s="2">
        <v>1</v>
      </c>
      <c r="B8" s="1">
        <v>17</v>
      </c>
      <c r="C8" s="1">
        <v>16</v>
      </c>
      <c r="D8" s="1">
        <v>15</v>
      </c>
      <c r="E8" s="1">
        <v>14</v>
      </c>
      <c r="F8" s="1">
        <v>15</v>
      </c>
      <c r="G8" s="3">
        <v>14</v>
      </c>
    </row>
    <row r="9" spans="1:7" x14ac:dyDescent="0.25">
      <c r="A9" s="14">
        <v>1.2</v>
      </c>
      <c r="B9" s="1">
        <v>20</v>
      </c>
      <c r="C9" s="1">
        <v>18</v>
      </c>
      <c r="D9" s="1">
        <v>16</v>
      </c>
      <c r="E9" s="1">
        <v>15</v>
      </c>
      <c r="F9" s="1">
        <v>16</v>
      </c>
      <c r="G9" s="7">
        <v>14.5</v>
      </c>
    </row>
    <row r="10" spans="1:7" x14ac:dyDescent="0.25">
      <c r="A10" s="14">
        <v>1.5</v>
      </c>
      <c r="B10" s="1">
        <v>23</v>
      </c>
      <c r="C10" s="1">
        <v>19</v>
      </c>
      <c r="D10" s="1">
        <v>17</v>
      </c>
      <c r="E10" s="1">
        <v>16</v>
      </c>
      <c r="F10" s="1">
        <v>18</v>
      </c>
      <c r="G10" s="3">
        <v>15</v>
      </c>
    </row>
    <row r="11" spans="1:7" x14ac:dyDescent="0.25">
      <c r="A11" s="14">
        <v>2</v>
      </c>
      <c r="B11" s="1">
        <v>26</v>
      </c>
      <c r="C11" s="1">
        <v>24</v>
      </c>
      <c r="D11" s="1">
        <v>22</v>
      </c>
      <c r="E11" s="1">
        <v>20</v>
      </c>
      <c r="F11" s="1">
        <v>23</v>
      </c>
      <c r="G11" s="3">
        <v>19</v>
      </c>
    </row>
    <row r="12" spans="1:7" x14ac:dyDescent="0.25">
      <c r="A12" s="14">
        <v>2.5</v>
      </c>
      <c r="B12" s="1">
        <v>30</v>
      </c>
      <c r="C12" s="1">
        <v>27</v>
      </c>
      <c r="D12" s="1">
        <v>25</v>
      </c>
      <c r="E12" s="1">
        <v>25</v>
      </c>
      <c r="F12" s="1">
        <v>25</v>
      </c>
      <c r="G12" s="3">
        <v>21</v>
      </c>
    </row>
    <row r="13" spans="1:7" x14ac:dyDescent="0.25">
      <c r="A13" s="2">
        <v>3</v>
      </c>
      <c r="B13" s="1">
        <v>34</v>
      </c>
      <c r="C13" s="1">
        <v>32</v>
      </c>
      <c r="D13" s="1">
        <v>28</v>
      </c>
      <c r="E13" s="1">
        <v>26</v>
      </c>
      <c r="F13" s="1">
        <v>28</v>
      </c>
      <c r="G13" s="3">
        <v>24</v>
      </c>
    </row>
    <row r="14" spans="1:7" x14ac:dyDescent="0.25">
      <c r="A14" s="2">
        <v>4</v>
      </c>
      <c r="B14" s="1">
        <v>41</v>
      </c>
      <c r="C14" s="1">
        <v>38</v>
      </c>
      <c r="D14" s="1">
        <v>35</v>
      </c>
      <c r="E14" s="1">
        <v>30</v>
      </c>
      <c r="F14" s="1">
        <v>32</v>
      </c>
      <c r="G14" s="3">
        <v>27</v>
      </c>
    </row>
    <row r="15" spans="1:7" x14ac:dyDescent="0.25">
      <c r="A15" s="2">
        <v>5</v>
      </c>
      <c r="B15" s="1">
        <v>46</v>
      </c>
      <c r="C15" s="1">
        <v>42</v>
      </c>
      <c r="D15" s="1">
        <v>39</v>
      </c>
      <c r="E15" s="1">
        <v>34</v>
      </c>
      <c r="F15" s="1">
        <v>37</v>
      </c>
      <c r="G15" s="3">
        <v>31</v>
      </c>
    </row>
    <row r="16" spans="1:7" x14ac:dyDescent="0.25">
      <c r="A16" s="2">
        <v>6</v>
      </c>
      <c r="B16" s="1">
        <v>50</v>
      </c>
      <c r="C16" s="1">
        <v>46</v>
      </c>
      <c r="D16" s="1">
        <v>42</v>
      </c>
      <c r="E16" s="1">
        <v>40</v>
      </c>
      <c r="F16" s="1">
        <v>40</v>
      </c>
      <c r="G16" s="3">
        <v>34</v>
      </c>
    </row>
    <row r="17" spans="1:7" x14ac:dyDescent="0.25">
      <c r="A17" s="2">
        <v>8</v>
      </c>
      <c r="B17" s="1">
        <v>62</v>
      </c>
      <c r="C17" s="1">
        <v>54</v>
      </c>
      <c r="D17" s="1">
        <v>51</v>
      </c>
      <c r="E17" s="1">
        <v>46</v>
      </c>
      <c r="F17" s="1">
        <v>48</v>
      </c>
      <c r="G17" s="3">
        <v>43</v>
      </c>
    </row>
    <row r="18" spans="1:7" x14ac:dyDescent="0.25">
      <c r="A18" s="2">
        <v>10</v>
      </c>
      <c r="B18" s="1">
        <v>80</v>
      </c>
      <c r="C18" s="1">
        <v>70</v>
      </c>
      <c r="D18" s="1">
        <v>60</v>
      </c>
      <c r="E18" s="1">
        <v>50</v>
      </c>
      <c r="F18" s="1">
        <v>55</v>
      </c>
      <c r="G18" s="3">
        <v>50</v>
      </c>
    </row>
    <row r="19" spans="1:7" x14ac:dyDescent="0.25">
      <c r="A19" s="2">
        <v>16</v>
      </c>
      <c r="B19" s="1">
        <v>100</v>
      </c>
      <c r="C19" s="1">
        <v>85</v>
      </c>
      <c r="D19" s="1">
        <v>80</v>
      </c>
      <c r="E19" s="1">
        <v>75</v>
      </c>
      <c r="F19" s="1">
        <v>80</v>
      </c>
      <c r="G19" s="3">
        <v>70</v>
      </c>
    </row>
    <row r="20" spans="1:7" x14ac:dyDescent="0.25">
      <c r="A20" s="2">
        <v>25</v>
      </c>
      <c r="B20" s="1">
        <v>140</v>
      </c>
      <c r="C20" s="1">
        <v>115</v>
      </c>
      <c r="D20" s="1">
        <v>100</v>
      </c>
      <c r="E20" s="1">
        <v>90</v>
      </c>
      <c r="F20" s="1">
        <v>100</v>
      </c>
      <c r="G20" s="3">
        <v>85</v>
      </c>
    </row>
    <row r="21" spans="1:7" x14ac:dyDescent="0.25">
      <c r="A21" s="2">
        <v>35</v>
      </c>
      <c r="B21" s="1">
        <v>170</v>
      </c>
      <c r="C21" s="1">
        <v>135</v>
      </c>
      <c r="D21" s="1">
        <v>125</v>
      </c>
      <c r="E21" s="1">
        <v>115</v>
      </c>
      <c r="F21" s="1">
        <v>125</v>
      </c>
      <c r="G21" s="3">
        <v>100</v>
      </c>
    </row>
    <row r="22" spans="1:7" x14ac:dyDescent="0.25">
      <c r="A22" s="2">
        <v>50</v>
      </c>
      <c r="B22" s="1">
        <v>215</v>
      </c>
      <c r="C22" s="1">
        <v>185</v>
      </c>
      <c r="D22" s="1">
        <v>170</v>
      </c>
      <c r="E22" s="1">
        <v>150</v>
      </c>
      <c r="F22" s="1">
        <v>160</v>
      </c>
      <c r="G22" s="3">
        <v>135</v>
      </c>
    </row>
    <row r="23" spans="1:7" x14ac:dyDescent="0.25">
      <c r="A23" s="2">
        <v>70</v>
      </c>
      <c r="B23" s="1">
        <v>270</v>
      </c>
      <c r="C23" s="1">
        <v>225</v>
      </c>
      <c r="D23" s="1">
        <v>210</v>
      </c>
      <c r="E23" s="1">
        <v>185</v>
      </c>
      <c r="F23" s="1">
        <v>195</v>
      </c>
      <c r="G23" s="3">
        <v>175</v>
      </c>
    </row>
    <row r="24" spans="1:7" x14ac:dyDescent="0.25">
      <c r="A24" s="2">
        <v>95</v>
      </c>
      <c r="B24" s="1">
        <v>330</v>
      </c>
      <c r="C24" s="1">
        <v>275</v>
      </c>
      <c r="D24" s="1">
        <v>255</v>
      </c>
      <c r="E24" s="1">
        <v>225</v>
      </c>
      <c r="F24" s="1">
        <v>245</v>
      </c>
      <c r="G24" s="3">
        <v>215</v>
      </c>
    </row>
    <row r="25" spans="1:7" x14ac:dyDescent="0.25">
      <c r="A25" s="2">
        <v>120</v>
      </c>
      <c r="B25" s="1">
        <v>385</v>
      </c>
      <c r="C25" s="1">
        <v>315</v>
      </c>
      <c r="D25" s="1">
        <v>290</v>
      </c>
      <c r="E25" s="1">
        <v>260</v>
      </c>
      <c r="F25" s="1">
        <v>295</v>
      </c>
      <c r="G25" s="3">
        <v>250</v>
      </c>
    </row>
    <row r="26" spans="1:7" x14ac:dyDescent="0.25">
      <c r="A26" s="2">
        <v>150</v>
      </c>
      <c r="B26" s="1">
        <v>440</v>
      </c>
      <c r="C26" s="9">
        <v>360</v>
      </c>
      <c r="D26" s="9">
        <v>330</v>
      </c>
      <c r="E26" s="9" t="s">
        <v>23</v>
      </c>
      <c r="F26" s="9" t="s">
        <v>23</v>
      </c>
      <c r="G26" s="13" t="s">
        <v>23</v>
      </c>
    </row>
    <row r="27" spans="1:7" x14ac:dyDescent="0.25">
      <c r="A27" s="2">
        <v>185</v>
      </c>
      <c r="B27" s="1">
        <v>510</v>
      </c>
      <c r="C27" s="9" t="s">
        <v>23</v>
      </c>
      <c r="D27" s="9" t="s">
        <v>23</v>
      </c>
      <c r="E27" s="9" t="s">
        <v>23</v>
      </c>
      <c r="F27" s="9" t="s">
        <v>23</v>
      </c>
      <c r="G27" s="13" t="s">
        <v>23</v>
      </c>
    </row>
    <row r="28" spans="1:7" x14ac:dyDescent="0.25">
      <c r="A28" s="2">
        <v>240</v>
      </c>
      <c r="B28" s="1">
        <v>605</v>
      </c>
      <c r="C28" s="9" t="s">
        <v>23</v>
      </c>
      <c r="D28" s="9" t="s">
        <v>23</v>
      </c>
      <c r="E28" s="9" t="s">
        <v>23</v>
      </c>
      <c r="F28" s="9" t="s">
        <v>23</v>
      </c>
      <c r="G28" s="13" t="s">
        <v>23</v>
      </c>
    </row>
    <row r="29" spans="1:7" x14ac:dyDescent="0.25">
      <c r="A29" s="2">
        <v>300</v>
      </c>
      <c r="B29" s="1">
        <v>695</v>
      </c>
      <c r="C29" s="9" t="s">
        <v>23</v>
      </c>
      <c r="D29" s="9" t="s">
        <v>23</v>
      </c>
      <c r="E29" s="9" t="s">
        <v>23</v>
      </c>
      <c r="F29" s="9" t="s">
        <v>23</v>
      </c>
      <c r="G29" s="13" t="s">
        <v>23</v>
      </c>
    </row>
    <row r="30" spans="1:7" ht="15.75" thickBot="1" x14ac:dyDescent="0.3">
      <c r="A30" s="4">
        <v>400</v>
      </c>
      <c r="B30" s="5">
        <v>830</v>
      </c>
      <c r="C30" s="15" t="s">
        <v>23</v>
      </c>
      <c r="D30" s="15" t="s">
        <v>23</v>
      </c>
      <c r="E30" s="15" t="s">
        <v>23</v>
      </c>
      <c r="F30" s="15" t="s">
        <v>23</v>
      </c>
      <c r="G30" s="16" t="s">
        <v>23</v>
      </c>
    </row>
    <row r="31" spans="1:7" ht="33" customHeight="1" x14ac:dyDescent="0.25">
      <c r="A31" s="78" t="s">
        <v>24</v>
      </c>
      <c r="B31" s="78"/>
      <c r="C31" s="78"/>
      <c r="D31" s="78"/>
      <c r="E31" s="78"/>
      <c r="F31" s="78"/>
      <c r="G31" s="78"/>
    </row>
    <row r="32" spans="1:7" x14ac:dyDescent="0.25">
      <c r="A32" s="69" t="s">
        <v>22</v>
      </c>
      <c r="B32" s="70" t="s">
        <v>14</v>
      </c>
      <c r="C32" s="70"/>
      <c r="D32" s="70"/>
      <c r="E32" s="70"/>
      <c r="F32" s="70"/>
      <c r="G32" s="70"/>
    </row>
    <row r="33" spans="1:7" x14ac:dyDescent="0.25">
      <c r="A33" s="69"/>
      <c r="B33" s="1" t="s">
        <v>15</v>
      </c>
      <c r="C33" s="71" t="s">
        <v>16</v>
      </c>
      <c r="D33" s="71"/>
      <c r="E33" s="71"/>
      <c r="F33" s="71"/>
      <c r="G33" s="71"/>
    </row>
    <row r="34" spans="1:7" ht="33" customHeight="1" x14ac:dyDescent="0.25">
      <c r="A34" s="69"/>
      <c r="B34" s="1"/>
      <c r="C34" s="10" t="s">
        <v>17</v>
      </c>
      <c r="D34" s="10" t="s">
        <v>18</v>
      </c>
      <c r="E34" s="10" t="s">
        <v>19</v>
      </c>
      <c r="F34" s="10" t="s">
        <v>25</v>
      </c>
      <c r="G34" s="10" t="s">
        <v>21</v>
      </c>
    </row>
    <row r="35" spans="1:7" x14ac:dyDescent="0.25">
      <c r="A35" s="1">
        <v>2</v>
      </c>
      <c r="B35" s="1">
        <v>21</v>
      </c>
      <c r="C35" s="1">
        <v>19</v>
      </c>
      <c r="D35" s="1">
        <v>18</v>
      </c>
      <c r="E35" s="1">
        <v>15</v>
      </c>
      <c r="F35" s="1">
        <v>17</v>
      </c>
      <c r="G35" s="1">
        <v>14</v>
      </c>
    </row>
    <row r="36" spans="1:7" x14ac:dyDescent="0.25">
      <c r="A36" s="11">
        <v>2.5</v>
      </c>
      <c r="B36" s="1">
        <v>24</v>
      </c>
      <c r="C36" s="1">
        <v>20</v>
      </c>
      <c r="D36" s="1">
        <v>19</v>
      </c>
      <c r="E36" s="1">
        <v>19</v>
      </c>
      <c r="F36" s="1">
        <v>19</v>
      </c>
      <c r="G36" s="1">
        <v>16</v>
      </c>
    </row>
    <row r="37" spans="1:7" x14ac:dyDescent="0.25">
      <c r="A37" s="1">
        <v>3</v>
      </c>
      <c r="B37" s="1">
        <v>27</v>
      </c>
      <c r="C37" s="1">
        <v>24</v>
      </c>
      <c r="D37" s="1">
        <v>22</v>
      </c>
      <c r="E37" s="1">
        <v>21</v>
      </c>
      <c r="F37" s="1">
        <v>22</v>
      </c>
      <c r="G37" s="1">
        <v>18</v>
      </c>
    </row>
    <row r="38" spans="1:7" x14ac:dyDescent="0.25">
      <c r="A38" s="1">
        <v>4</v>
      </c>
      <c r="B38" s="1">
        <v>32</v>
      </c>
      <c r="C38" s="1">
        <v>28</v>
      </c>
      <c r="D38" s="1">
        <v>28</v>
      </c>
      <c r="E38" s="1">
        <v>23</v>
      </c>
      <c r="F38" s="1">
        <v>25</v>
      </c>
      <c r="G38" s="1">
        <v>21</v>
      </c>
    </row>
    <row r="39" spans="1:7" x14ac:dyDescent="0.25">
      <c r="A39" s="1">
        <v>5</v>
      </c>
      <c r="B39" s="1">
        <v>36</v>
      </c>
      <c r="C39" s="1">
        <v>32</v>
      </c>
      <c r="D39" s="1">
        <v>30</v>
      </c>
      <c r="E39" s="1">
        <v>27</v>
      </c>
      <c r="F39" s="1">
        <v>28</v>
      </c>
      <c r="G39" s="1">
        <v>24</v>
      </c>
    </row>
    <row r="40" spans="1:7" x14ac:dyDescent="0.25">
      <c r="A40" s="1">
        <v>6</v>
      </c>
      <c r="B40" s="1">
        <v>39</v>
      </c>
      <c r="C40" s="1">
        <v>36</v>
      </c>
      <c r="D40" s="1">
        <v>32</v>
      </c>
      <c r="E40" s="1">
        <v>30</v>
      </c>
      <c r="F40" s="1">
        <v>31</v>
      </c>
      <c r="G40" s="1">
        <v>26</v>
      </c>
    </row>
    <row r="41" spans="1:7" x14ac:dyDescent="0.25">
      <c r="A41" s="1">
        <v>8</v>
      </c>
      <c r="B41" s="1">
        <v>46</v>
      </c>
      <c r="C41" s="1">
        <v>43</v>
      </c>
      <c r="D41" s="1">
        <v>40</v>
      </c>
      <c r="E41" s="1">
        <v>37</v>
      </c>
      <c r="F41" s="1">
        <v>38</v>
      </c>
      <c r="G41" s="1">
        <v>32</v>
      </c>
    </row>
    <row r="42" spans="1:7" x14ac:dyDescent="0.25">
      <c r="A42" s="1">
        <v>10</v>
      </c>
      <c r="B42" s="1">
        <v>60</v>
      </c>
      <c r="C42" s="1">
        <v>50</v>
      </c>
      <c r="D42" s="1">
        <v>47</v>
      </c>
      <c r="E42" s="1">
        <v>39</v>
      </c>
      <c r="F42" s="1">
        <v>42</v>
      </c>
      <c r="G42" s="1">
        <v>38</v>
      </c>
    </row>
    <row r="43" spans="1:7" x14ac:dyDescent="0.25">
      <c r="A43" s="1">
        <v>16</v>
      </c>
      <c r="B43" s="1">
        <v>75</v>
      </c>
      <c r="C43" s="1">
        <v>60</v>
      </c>
      <c r="D43" s="1">
        <v>60</v>
      </c>
      <c r="E43" s="1">
        <v>55</v>
      </c>
      <c r="F43" s="1">
        <v>60</v>
      </c>
      <c r="G43" s="1">
        <v>55</v>
      </c>
    </row>
    <row r="44" spans="1:7" x14ac:dyDescent="0.25">
      <c r="A44" s="1">
        <v>25</v>
      </c>
      <c r="B44" s="1">
        <v>105</v>
      </c>
      <c r="C44" s="1">
        <v>85</v>
      </c>
      <c r="D44" s="1">
        <v>80</v>
      </c>
      <c r="E44" s="1">
        <v>70</v>
      </c>
      <c r="F44" s="1">
        <v>75</v>
      </c>
      <c r="G44" s="1">
        <v>65</v>
      </c>
    </row>
    <row r="45" spans="1:7" x14ac:dyDescent="0.25">
      <c r="A45" s="1">
        <v>35</v>
      </c>
      <c r="B45" s="1">
        <v>130</v>
      </c>
      <c r="C45" s="1">
        <v>100</v>
      </c>
      <c r="D45" s="1">
        <v>95</v>
      </c>
      <c r="E45" s="1">
        <v>85</v>
      </c>
      <c r="F45" s="1">
        <v>95</v>
      </c>
      <c r="G45" s="1">
        <v>75</v>
      </c>
    </row>
    <row r="46" spans="1:7" x14ac:dyDescent="0.25">
      <c r="A46" s="1">
        <v>50</v>
      </c>
      <c r="B46" s="1">
        <v>165</v>
      </c>
      <c r="C46" s="1">
        <v>140</v>
      </c>
      <c r="D46" s="1">
        <v>130</v>
      </c>
      <c r="E46" s="1">
        <v>120</v>
      </c>
      <c r="F46" s="1">
        <v>125</v>
      </c>
      <c r="G46" s="1">
        <v>105</v>
      </c>
    </row>
    <row r="47" spans="1:7" x14ac:dyDescent="0.25">
      <c r="A47" s="1">
        <v>70</v>
      </c>
      <c r="B47" s="1">
        <v>210</v>
      </c>
      <c r="C47" s="1">
        <v>175</v>
      </c>
      <c r="D47" s="1">
        <v>165</v>
      </c>
      <c r="E47" s="1">
        <v>140</v>
      </c>
      <c r="F47" s="1">
        <v>150</v>
      </c>
      <c r="G47" s="1">
        <v>135</v>
      </c>
    </row>
    <row r="48" spans="1:7" x14ac:dyDescent="0.25">
      <c r="A48" s="1">
        <v>95</v>
      </c>
      <c r="B48" s="1">
        <v>255</v>
      </c>
      <c r="C48" s="1">
        <v>215</v>
      </c>
      <c r="D48" s="1">
        <v>200</v>
      </c>
      <c r="E48" s="1">
        <v>175</v>
      </c>
      <c r="F48" s="1">
        <v>190</v>
      </c>
      <c r="G48" s="1">
        <v>165</v>
      </c>
    </row>
    <row r="49" spans="1:7" x14ac:dyDescent="0.25">
      <c r="A49" s="1">
        <v>120</v>
      </c>
      <c r="B49" s="1">
        <v>295</v>
      </c>
      <c r="C49" s="1">
        <v>245</v>
      </c>
      <c r="D49" s="1">
        <v>220</v>
      </c>
      <c r="E49" s="1">
        <v>200</v>
      </c>
      <c r="F49" s="1">
        <v>230</v>
      </c>
      <c r="G49" s="1">
        <v>190</v>
      </c>
    </row>
    <row r="50" spans="1:7" x14ac:dyDescent="0.25">
      <c r="A50" s="1">
        <v>150</v>
      </c>
      <c r="B50" s="1">
        <v>340</v>
      </c>
      <c r="C50" s="9">
        <v>275</v>
      </c>
      <c r="D50" s="9">
        <v>255</v>
      </c>
      <c r="E50" s="9" t="s">
        <v>23</v>
      </c>
      <c r="F50" s="9" t="s">
        <v>23</v>
      </c>
      <c r="G50" s="9" t="s">
        <v>23</v>
      </c>
    </row>
    <row r="51" spans="1:7" x14ac:dyDescent="0.25">
      <c r="A51" s="1">
        <v>185</v>
      </c>
      <c r="B51" s="1">
        <v>390</v>
      </c>
      <c r="C51" s="9" t="s">
        <v>23</v>
      </c>
      <c r="D51" s="9" t="s">
        <v>23</v>
      </c>
      <c r="E51" s="9" t="s">
        <v>23</v>
      </c>
      <c r="F51" s="9" t="s">
        <v>23</v>
      </c>
      <c r="G51" s="9" t="s">
        <v>23</v>
      </c>
    </row>
    <row r="52" spans="1:7" x14ac:dyDescent="0.25">
      <c r="A52" s="1">
        <v>240</v>
      </c>
      <c r="B52" s="1">
        <v>465</v>
      </c>
      <c r="C52" s="9" t="s">
        <v>23</v>
      </c>
      <c r="D52" s="9" t="s">
        <v>23</v>
      </c>
      <c r="E52" s="9" t="s">
        <v>23</v>
      </c>
      <c r="F52" s="9" t="s">
        <v>23</v>
      </c>
      <c r="G52" s="9" t="s">
        <v>23</v>
      </c>
    </row>
    <row r="53" spans="1:7" x14ac:dyDescent="0.25">
      <c r="A53" s="1">
        <v>300</v>
      </c>
      <c r="B53" s="1">
        <v>535</v>
      </c>
      <c r="C53" s="9" t="s">
        <v>23</v>
      </c>
      <c r="D53" s="9" t="s">
        <v>23</v>
      </c>
      <c r="E53" s="9" t="s">
        <v>23</v>
      </c>
      <c r="F53" s="9" t="s">
        <v>23</v>
      </c>
      <c r="G53" s="9" t="s">
        <v>23</v>
      </c>
    </row>
    <row r="54" spans="1:7" x14ac:dyDescent="0.25">
      <c r="A54" s="1">
        <v>400</v>
      </c>
      <c r="B54" s="1">
        <v>645</v>
      </c>
      <c r="C54" s="9" t="s">
        <v>23</v>
      </c>
      <c r="D54" s="9" t="s">
        <v>23</v>
      </c>
      <c r="E54" s="9" t="s">
        <v>23</v>
      </c>
      <c r="F54" s="9" t="s">
        <v>23</v>
      </c>
      <c r="G54" s="9" t="s">
        <v>23</v>
      </c>
    </row>
  </sheetData>
  <mergeCells count="8">
    <mergeCell ref="A32:A34"/>
    <mergeCell ref="B32:G32"/>
    <mergeCell ref="C33:G33"/>
    <mergeCell ref="A2:G2"/>
    <mergeCell ref="A3:A5"/>
    <mergeCell ref="C4:G4"/>
    <mergeCell ref="B3:G3"/>
    <mergeCell ref="A31:G3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"/>
  <sheetViews>
    <sheetView topLeftCell="A28" workbookViewId="0">
      <selection activeCell="N12" sqref="N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F9"/>
  <sheetViews>
    <sheetView zoomScale="130" zoomScaleNormal="130" workbookViewId="0">
      <selection activeCell="F9" sqref="F9"/>
    </sheetView>
  </sheetViews>
  <sheetFormatPr defaultRowHeight="15" x14ac:dyDescent="0.25"/>
  <cols>
    <col min="1" max="1" width="13.7109375" customWidth="1"/>
  </cols>
  <sheetData>
    <row r="1" spans="1:6" ht="47.25" customHeight="1" x14ac:dyDescent="0.25">
      <c r="A1" s="98" t="s">
        <v>8</v>
      </c>
      <c r="B1" s="98"/>
      <c r="C1" s="98"/>
      <c r="D1" s="98"/>
      <c r="E1" s="98"/>
      <c r="F1" s="96"/>
    </row>
    <row r="2" spans="1:6" x14ac:dyDescent="0.25">
      <c r="A2" s="97" t="s">
        <v>7</v>
      </c>
      <c r="B2" s="97"/>
      <c r="C2" s="97"/>
      <c r="D2" s="97"/>
      <c r="E2" s="97"/>
      <c r="F2" s="22"/>
    </row>
    <row r="3" spans="1:6" x14ac:dyDescent="0.25">
      <c r="A3" s="94" t="s">
        <v>45</v>
      </c>
      <c r="B3" s="95" t="s">
        <v>9</v>
      </c>
      <c r="C3" s="1"/>
      <c r="D3" s="1"/>
      <c r="E3" s="1"/>
    </row>
    <row r="4" spans="1:6" x14ac:dyDescent="0.25">
      <c r="A4" s="1">
        <v>1</v>
      </c>
      <c r="B4" s="9">
        <v>0.4</v>
      </c>
      <c r="C4" s="1">
        <v>0.35</v>
      </c>
      <c r="D4" s="6">
        <f>COS(ATAN(C4))</f>
        <v>0.94385835636601745</v>
      </c>
      <c r="E4" s="23">
        <f>DEGREES(ATAN(C4))</f>
        <v>19.290046219188735</v>
      </c>
    </row>
    <row r="5" spans="1:6" x14ac:dyDescent="0.25">
      <c r="A5" s="1">
        <v>2</v>
      </c>
      <c r="B5" s="9" t="s">
        <v>10</v>
      </c>
      <c r="C5" s="1">
        <v>0.4</v>
      </c>
      <c r="D5" s="6">
        <f>COS(ATAN(C5))</f>
        <v>0.9284766908852593</v>
      </c>
      <c r="E5" s="23">
        <f>DEGREES(ATAN(C5))</f>
        <v>21.801409486351812</v>
      </c>
    </row>
    <row r="6" spans="1:6" x14ac:dyDescent="0.25">
      <c r="A6" s="1">
        <v>3</v>
      </c>
      <c r="B6" s="9" t="s">
        <v>11</v>
      </c>
      <c r="C6" s="1">
        <v>0.4</v>
      </c>
      <c r="D6" s="6">
        <f>COS(ATAN(C6))</f>
        <v>0.9284766908852593</v>
      </c>
      <c r="E6" s="23">
        <f>DEGREES(ATAN(C6))</f>
        <v>21.801409486351812</v>
      </c>
    </row>
    <row r="7" spans="1:6" x14ac:dyDescent="0.25">
      <c r="A7" s="1">
        <v>4</v>
      </c>
      <c r="B7" s="9" t="s">
        <v>12</v>
      </c>
      <c r="C7" s="1">
        <v>0.5</v>
      </c>
      <c r="D7" s="6">
        <f>COS(ATAN(C7))</f>
        <v>0.89442719099991586</v>
      </c>
      <c r="E7" s="23">
        <f>DEGREES(ATAN(C7))</f>
        <v>26.56505117707799</v>
      </c>
    </row>
    <row r="8" spans="1:6" ht="6" customHeight="1" x14ac:dyDescent="0.25"/>
    <row r="9" spans="1:6" ht="51.75" customHeight="1" x14ac:dyDescent="0.25">
      <c r="A9" s="98" t="s">
        <v>46</v>
      </c>
      <c r="B9" s="98"/>
      <c r="C9" s="98"/>
      <c r="D9" s="98"/>
      <c r="E9" s="98"/>
      <c r="F9" s="22"/>
    </row>
  </sheetData>
  <mergeCells count="3">
    <mergeCell ref="A1:E1"/>
    <mergeCell ref="A2:E2"/>
    <mergeCell ref="A9:E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Q37"/>
  <sheetViews>
    <sheetView topLeftCell="A16" zoomScaleNormal="100" workbookViewId="0">
      <selection activeCell="K33" sqref="K33"/>
    </sheetView>
  </sheetViews>
  <sheetFormatPr defaultRowHeight="15" x14ac:dyDescent="0.25"/>
  <cols>
    <col min="1" max="2" width="14.5703125" customWidth="1"/>
    <col min="7" max="7" width="5" customWidth="1"/>
  </cols>
  <sheetData>
    <row r="1" spans="1:17" ht="16.5" customHeight="1" x14ac:dyDescent="0.25">
      <c r="A1" s="81" t="s">
        <v>31</v>
      </c>
      <c r="B1" s="82"/>
      <c r="P1" s="79" t="s">
        <v>32</v>
      </c>
      <c r="Q1" s="80"/>
    </row>
    <row r="2" spans="1:17" x14ac:dyDescent="0.25">
      <c r="A2" s="31" t="s">
        <v>37</v>
      </c>
      <c r="B2" s="34" t="s">
        <v>36</v>
      </c>
      <c r="C2" s="83" t="s">
        <v>38</v>
      </c>
      <c r="D2" s="83"/>
      <c r="E2" s="83"/>
      <c r="F2" s="84"/>
      <c r="H2" s="85" t="s">
        <v>39</v>
      </c>
      <c r="I2" s="83"/>
      <c r="J2" s="83"/>
      <c r="K2" s="84"/>
      <c r="P2" t="s">
        <v>33</v>
      </c>
      <c r="Q2" t="s">
        <v>34</v>
      </c>
    </row>
    <row r="3" spans="1:17" x14ac:dyDescent="0.25">
      <c r="A3" s="42">
        <v>1</v>
      </c>
      <c r="B3" s="43">
        <v>1</v>
      </c>
      <c r="C3" s="40">
        <f t="shared" ref="C3:C19" si="0">IF(A3&lt;B$37,0,1)</f>
        <v>0</v>
      </c>
      <c r="D3" s="32">
        <f>IF(C2=1,0,1)</f>
        <v>1</v>
      </c>
      <c r="E3" s="33">
        <f>C3*D3</f>
        <v>0</v>
      </c>
      <c r="F3" s="38" t="str">
        <f>IF(A3*E3=0,"",A3*E3)</f>
        <v/>
      </c>
      <c r="H3" s="31">
        <f t="shared" ref="H3:H32" si="1">IF(B3&lt;C$37,0,1)</f>
        <v>0</v>
      </c>
      <c r="I3" s="32">
        <f>IF(H2=1,0,1)</f>
        <v>1</v>
      </c>
      <c r="J3" s="33">
        <f>H3*I3</f>
        <v>0</v>
      </c>
      <c r="K3" s="38" t="str">
        <f>IF(B3*J3=0,"",B3*J3)</f>
        <v/>
      </c>
      <c r="P3" s="26">
        <f t="shared" ref="P3:P19" si="2">A3*0.22*0.944</f>
        <v>0.20768</v>
      </c>
      <c r="Q3" s="26">
        <f t="shared" ref="Q3:Q19" si="3">SQRT(3)*380*A3*0.944/1000</f>
        <v>0.62132126569110757</v>
      </c>
    </row>
    <row r="4" spans="1:17" x14ac:dyDescent="0.25">
      <c r="A4" s="42">
        <v>2</v>
      </c>
      <c r="B4" s="43">
        <v>2</v>
      </c>
      <c r="C4" s="40">
        <f t="shared" si="0"/>
        <v>0</v>
      </c>
      <c r="D4" s="32">
        <f t="shared" ref="D4:D19" si="4">IF(C3=1,0,1)</f>
        <v>1</v>
      </c>
      <c r="E4" s="33">
        <f t="shared" ref="E4:E19" si="5">C4*D4</f>
        <v>0</v>
      </c>
      <c r="F4" s="38" t="str">
        <f t="shared" ref="F4:F31" si="6">IF(A4*E4=0,"",A4*E4)</f>
        <v/>
      </c>
      <c r="H4" s="31">
        <f t="shared" si="1"/>
        <v>0</v>
      </c>
      <c r="I4" s="32">
        <f t="shared" ref="I4:I19" si="7">IF(H3=1,0,1)</f>
        <v>1</v>
      </c>
      <c r="J4" s="33">
        <f t="shared" ref="J4:J19" si="8">H4*I4</f>
        <v>0</v>
      </c>
      <c r="K4" s="38" t="str">
        <f t="shared" ref="K4:K31" si="9">IF(B4*J4=0,"",B4*J4)</f>
        <v/>
      </c>
      <c r="P4" s="26">
        <f t="shared" si="2"/>
        <v>0.41536000000000001</v>
      </c>
      <c r="Q4" s="26">
        <f t="shared" si="3"/>
        <v>1.2426425313822151</v>
      </c>
    </row>
    <row r="5" spans="1:17" x14ac:dyDescent="0.25">
      <c r="A5" s="42">
        <v>3</v>
      </c>
      <c r="B5" s="43">
        <v>3</v>
      </c>
      <c r="C5" s="40">
        <f t="shared" si="0"/>
        <v>0</v>
      </c>
      <c r="D5" s="32">
        <f t="shared" si="4"/>
        <v>1</v>
      </c>
      <c r="E5" s="33">
        <f t="shared" si="5"/>
        <v>0</v>
      </c>
      <c r="F5" s="38" t="str">
        <f t="shared" si="6"/>
        <v/>
      </c>
      <c r="H5" s="31">
        <f t="shared" si="1"/>
        <v>0</v>
      </c>
      <c r="I5" s="32">
        <f t="shared" si="7"/>
        <v>1</v>
      </c>
      <c r="J5" s="33">
        <f t="shared" si="8"/>
        <v>0</v>
      </c>
      <c r="K5" s="38" t="str">
        <f t="shared" si="9"/>
        <v/>
      </c>
      <c r="P5" s="26">
        <f t="shared" si="2"/>
        <v>0.62304000000000004</v>
      </c>
      <c r="Q5" s="26">
        <f t="shared" si="3"/>
        <v>1.8639637970733227</v>
      </c>
    </row>
    <row r="6" spans="1:17" x14ac:dyDescent="0.25">
      <c r="A6" s="42">
        <v>4</v>
      </c>
      <c r="B6" s="43">
        <v>4</v>
      </c>
      <c r="C6" s="40">
        <f t="shared" si="0"/>
        <v>0</v>
      </c>
      <c r="D6" s="32">
        <f t="shared" si="4"/>
        <v>1</v>
      </c>
      <c r="E6" s="33">
        <f t="shared" si="5"/>
        <v>0</v>
      </c>
      <c r="F6" s="38" t="str">
        <f t="shared" si="6"/>
        <v/>
      </c>
      <c r="H6" s="31">
        <f t="shared" si="1"/>
        <v>0</v>
      </c>
      <c r="I6" s="32">
        <f t="shared" si="7"/>
        <v>1</v>
      </c>
      <c r="J6" s="33">
        <f t="shared" si="8"/>
        <v>0</v>
      </c>
      <c r="K6" s="38" t="str">
        <f t="shared" si="9"/>
        <v/>
      </c>
      <c r="P6" s="26">
        <f t="shared" si="2"/>
        <v>0.83072000000000001</v>
      </c>
      <c r="Q6" s="26">
        <f t="shared" si="3"/>
        <v>2.4852850627644303</v>
      </c>
    </row>
    <row r="7" spans="1:17" x14ac:dyDescent="0.25">
      <c r="A7" s="42">
        <v>5</v>
      </c>
      <c r="B7" s="43">
        <v>5</v>
      </c>
      <c r="C7" s="40">
        <f t="shared" si="0"/>
        <v>0</v>
      </c>
      <c r="D7" s="32">
        <f t="shared" si="4"/>
        <v>1</v>
      </c>
      <c r="E7" s="33">
        <f t="shared" si="5"/>
        <v>0</v>
      </c>
      <c r="F7" s="38" t="str">
        <f t="shared" si="6"/>
        <v/>
      </c>
      <c r="H7" s="31">
        <f t="shared" si="1"/>
        <v>0</v>
      </c>
      <c r="I7" s="32">
        <f t="shared" si="7"/>
        <v>1</v>
      </c>
      <c r="J7" s="33">
        <f t="shared" si="8"/>
        <v>0</v>
      </c>
      <c r="K7" s="38" t="str">
        <f t="shared" si="9"/>
        <v/>
      </c>
      <c r="P7" s="26">
        <f t="shared" si="2"/>
        <v>1.0384</v>
      </c>
      <c r="Q7" s="26">
        <f t="shared" si="3"/>
        <v>3.1066063284555381</v>
      </c>
    </row>
    <row r="8" spans="1:17" x14ac:dyDescent="0.25">
      <c r="A8" s="42">
        <v>6</v>
      </c>
      <c r="B8" s="43">
        <v>6</v>
      </c>
      <c r="C8" s="40">
        <f t="shared" si="0"/>
        <v>0</v>
      </c>
      <c r="D8" s="32">
        <f t="shared" si="4"/>
        <v>1</v>
      </c>
      <c r="E8" s="33">
        <f t="shared" si="5"/>
        <v>0</v>
      </c>
      <c r="F8" s="38" t="str">
        <f t="shared" si="6"/>
        <v/>
      </c>
      <c r="H8" s="31">
        <f t="shared" si="1"/>
        <v>0</v>
      </c>
      <c r="I8" s="32">
        <f t="shared" si="7"/>
        <v>1</v>
      </c>
      <c r="J8" s="33">
        <f t="shared" si="8"/>
        <v>0</v>
      </c>
      <c r="K8" s="38" t="str">
        <f t="shared" si="9"/>
        <v/>
      </c>
      <c r="P8" s="26">
        <f t="shared" si="2"/>
        <v>1.2460800000000001</v>
      </c>
      <c r="Q8" s="26">
        <f t="shared" si="3"/>
        <v>3.7279275941466454</v>
      </c>
    </row>
    <row r="9" spans="1:17" x14ac:dyDescent="0.25">
      <c r="A9" s="42">
        <v>8</v>
      </c>
      <c r="B9" s="43">
        <v>8</v>
      </c>
      <c r="C9" s="40">
        <f t="shared" si="0"/>
        <v>0</v>
      </c>
      <c r="D9" s="32">
        <f t="shared" si="4"/>
        <v>1</v>
      </c>
      <c r="E9" s="33">
        <f t="shared" si="5"/>
        <v>0</v>
      </c>
      <c r="F9" s="38" t="str">
        <f t="shared" si="6"/>
        <v/>
      </c>
      <c r="H9" s="31">
        <f t="shared" si="1"/>
        <v>0</v>
      </c>
      <c r="I9" s="32">
        <f t="shared" si="7"/>
        <v>1</v>
      </c>
      <c r="J9" s="33">
        <f t="shared" si="8"/>
        <v>0</v>
      </c>
      <c r="K9" s="38" t="str">
        <f t="shared" si="9"/>
        <v/>
      </c>
      <c r="P9" s="26">
        <f t="shared" si="2"/>
        <v>1.66144</v>
      </c>
      <c r="Q9" s="26">
        <f t="shared" si="3"/>
        <v>4.9705701255288606</v>
      </c>
    </row>
    <row r="10" spans="1:17" x14ac:dyDescent="0.25">
      <c r="A10" s="42">
        <v>10</v>
      </c>
      <c r="B10" s="43">
        <v>10</v>
      </c>
      <c r="C10" s="40">
        <f t="shared" si="0"/>
        <v>0</v>
      </c>
      <c r="D10" s="32">
        <f t="shared" si="4"/>
        <v>1</v>
      </c>
      <c r="E10" s="33">
        <f t="shared" si="5"/>
        <v>0</v>
      </c>
      <c r="F10" s="38" t="str">
        <f t="shared" si="6"/>
        <v/>
      </c>
      <c r="H10" s="31">
        <f t="shared" si="1"/>
        <v>0</v>
      </c>
      <c r="I10" s="32">
        <f t="shared" si="7"/>
        <v>1</v>
      </c>
      <c r="J10" s="33">
        <f t="shared" si="8"/>
        <v>0</v>
      </c>
      <c r="K10" s="38" t="str">
        <f t="shared" si="9"/>
        <v/>
      </c>
      <c r="P10" s="26">
        <f t="shared" si="2"/>
        <v>2.0768</v>
      </c>
      <c r="Q10" s="26">
        <f t="shared" si="3"/>
        <v>6.2132126569110762</v>
      </c>
    </row>
    <row r="11" spans="1:17" x14ac:dyDescent="0.25">
      <c r="A11" s="42">
        <v>16</v>
      </c>
      <c r="B11" s="43">
        <v>16</v>
      </c>
      <c r="C11" s="40">
        <f t="shared" si="0"/>
        <v>0</v>
      </c>
      <c r="D11" s="32">
        <f t="shared" si="4"/>
        <v>1</v>
      </c>
      <c r="E11" s="33">
        <f t="shared" si="5"/>
        <v>0</v>
      </c>
      <c r="F11" s="38" t="str">
        <f t="shared" si="6"/>
        <v/>
      </c>
      <c r="H11" s="31">
        <f t="shared" si="1"/>
        <v>0</v>
      </c>
      <c r="I11" s="32">
        <f t="shared" si="7"/>
        <v>1</v>
      </c>
      <c r="J11" s="33">
        <f t="shared" si="8"/>
        <v>0</v>
      </c>
      <c r="K11" s="38" t="str">
        <f t="shared" si="9"/>
        <v/>
      </c>
      <c r="P11" s="26">
        <f t="shared" si="2"/>
        <v>3.3228800000000001</v>
      </c>
      <c r="Q11" s="26">
        <f t="shared" si="3"/>
        <v>9.9411402510577211</v>
      </c>
    </row>
    <row r="12" spans="1:17" x14ac:dyDescent="0.25">
      <c r="A12" s="42">
        <v>20</v>
      </c>
      <c r="B12" s="43">
        <v>20</v>
      </c>
      <c r="C12" s="40">
        <f t="shared" si="0"/>
        <v>1</v>
      </c>
      <c r="D12" s="32">
        <f t="shared" si="4"/>
        <v>1</v>
      </c>
      <c r="E12" s="33">
        <f t="shared" si="5"/>
        <v>1</v>
      </c>
      <c r="F12" s="38">
        <f t="shared" si="6"/>
        <v>20</v>
      </c>
      <c r="H12" s="31">
        <f t="shared" si="1"/>
        <v>0</v>
      </c>
      <c r="I12" s="32">
        <f t="shared" si="7"/>
        <v>1</v>
      </c>
      <c r="J12" s="33">
        <f t="shared" si="8"/>
        <v>0</v>
      </c>
      <c r="K12" s="38" t="str">
        <f t="shared" si="9"/>
        <v/>
      </c>
      <c r="P12" s="26">
        <f t="shared" si="2"/>
        <v>4.1536</v>
      </c>
      <c r="Q12" s="26">
        <f t="shared" si="3"/>
        <v>12.426425313822152</v>
      </c>
    </row>
    <row r="13" spans="1:17" x14ac:dyDescent="0.25">
      <c r="A13" s="42">
        <v>25</v>
      </c>
      <c r="B13" s="43">
        <v>25</v>
      </c>
      <c r="C13" s="40">
        <f t="shared" si="0"/>
        <v>1</v>
      </c>
      <c r="D13" s="32">
        <f t="shared" si="4"/>
        <v>0</v>
      </c>
      <c r="E13" s="33">
        <f t="shared" si="5"/>
        <v>0</v>
      </c>
      <c r="F13" s="38" t="str">
        <f t="shared" si="6"/>
        <v/>
      </c>
      <c r="H13" s="31">
        <f t="shared" si="1"/>
        <v>0</v>
      </c>
      <c r="I13" s="32">
        <f t="shared" si="7"/>
        <v>1</v>
      </c>
      <c r="J13" s="33">
        <f t="shared" si="8"/>
        <v>0</v>
      </c>
      <c r="K13" s="38" t="str">
        <f t="shared" si="9"/>
        <v/>
      </c>
      <c r="P13" s="26">
        <f t="shared" si="2"/>
        <v>5.1920000000000002</v>
      </c>
      <c r="Q13" s="26">
        <f t="shared" si="3"/>
        <v>15.53303164227769</v>
      </c>
    </row>
    <row r="14" spans="1:17" x14ac:dyDescent="0.25">
      <c r="A14" s="42">
        <v>32</v>
      </c>
      <c r="B14" s="43">
        <v>32</v>
      </c>
      <c r="C14" s="40">
        <f t="shared" si="0"/>
        <v>1</v>
      </c>
      <c r="D14" s="32">
        <f t="shared" si="4"/>
        <v>0</v>
      </c>
      <c r="E14" s="33">
        <f t="shared" si="5"/>
        <v>0</v>
      </c>
      <c r="F14" s="38" t="str">
        <f t="shared" si="6"/>
        <v/>
      </c>
      <c r="H14" s="31">
        <f t="shared" si="1"/>
        <v>0</v>
      </c>
      <c r="I14" s="32">
        <f t="shared" si="7"/>
        <v>1</v>
      </c>
      <c r="J14" s="33">
        <f t="shared" si="8"/>
        <v>0</v>
      </c>
      <c r="K14" s="38" t="str">
        <f t="shared" si="9"/>
        <v/>
      </c>
      <c r="P14" s="26">
        <f t="shared" si="2"/>
        <v>6.6457600000000001</v>
      </c>
      <c r="Q14" s="26">
        <f t="shared" si="3"/>
        <v>19.882280502115442</v>
      </c>
    </row>
    <row r="15" spans="1:17" x14ac:dyDescent="0.25">
      <c r="A15" s="42">
        <v>40</v>
      </c>
      <c r="B15" s="43">
        <v>40</v>
      </c>
      <c r="C15" s="40">
        <f t="shared" si="0"/>
        <v>1</v>
      </c>
      <c r="D15" s="32">
        <f t="shared" si="4"/>
        <v>0</v>
      </c>
      <c r="E15" s="33">
        <f t="shared" si="5"/>
        <v>0</v>
      </c>
      <c r="F15" s="38" t="str">
        <f t="shared" si="6"/>
        <v/>
      </c>
      <c r="H15" s="31">
        <f t="shared" si="1"/>
        <v>0</v>
      </c>
      <c r="I15" s="32">
        <f t="shared" si="7"/>
        <v>1</v>
      </c>
      <c r="J15" s="33">
        <f t="shared" si="8"/>
        <v>0</v>
      </c>
      <c r="K15" s="38" t="str">
        <f t="shared" si="9"/>
        <v/>
      </c>
      <c r="P15" s="26">
        <f t="shared" si="2"/>
        <v>8.3071999999999999</v>
      </c>
      <c r="Q15" s="26">
        <f t="shared" si="3"/>
        <v>24.852850627644305</v>
      </c>
    </row>
    <row r="16" spans="1:17" x14ac:dyDescent="0.25">
      <c r="A16" s="42">
        <v>50</v>
      </c>
      <c r="B16" s="43">
        <v>50</v>
      </c>
      <c r="C16" s="40">
        <f t="shared" si="0"/>
        <v>1</v>
      </c>
      <c r="D16" s="32">
        <f t="shared" si="4"/>
        <v>0</v>
      </c>
      <c r="E16" s="33">
        <f t="shared" si="5"/>
        <v>0</v>
      </c>
      <c r="F16" s="38" t="str">
        <f t="shared" si="6"/>
        <v/>
      </c>
      <c r="H16" s="31">
        <f t="shared" si="1"/>
        <v>1</v>
      </c>
      <c r="I16" s="32">
        <f t="shared" si="7"/>
        <v>1</v>
      </c>
      <c r="J16" s="33">
        <f t="shared" si="8"/>
        <v>1</v>
      </c>
      <c r="K16" s="38">
        <f t="shared" si="9"/>
        <v>50</v>
      </c>
      <c r="P16" s="26">
        <f t="shared" si="2"/>
        <v>10.384</v>
      </c>
      <c r="Q16" s="26">
        <f t="shared" si="3"/>
        <v>31.06606328455538</v>
      </c>
    </row>
    <row r="17" spans="1:17" x14ac:dyDescent="0.25">
      <c r="A17" s="42">
        <v>63</v>
      </c>
      <c r="B17" s="43">
        <v>63</v>
      </c>
      <c r="C17" s="40">
        <f t="shared" si="0"/>
        <v>1</v>
      </c>
      <c r="D17" s="32">
        <f t="shared" si="4"/>
        <v>0</v>
      </c>
      <c r="E17" s="33">
        <f t="shared" si="5"/>
        <v>0</v>
      </c>
      <c r="F17" s="38" t="str">
        <f t="shared" si="6"/>
        <v/>
      </c>
      <c r="H17" s="31">
        <f t="shared" si="1"/>
        <v>1</v>
      </c>
      <c r="I17" s="32">
        <f t="shared" si="7"/>
        <v>0</v>
      </c>
      <c r="J17" s="33">
        <f t="shared" si="8"/>
        <v>0</v>
      </c>
      <c r="K17" s="38" t="str">
        <f t="shared" si="9"/>
        <v/>
      </c>
      <c r="P17" s="26">
        <f t="shared" si="2"/>
        <v>13.083839999999999</v>
      </c>
      <c r="Q17" s="26">
        <f t="shared" si="3"/>
        <v>39.143239738539776</v>
      </c>
    </row>
    <row r="18" spans="1:17" x14ac:dyDescent="0.25">
      <c r="A18" s="42">
        <v>80</v>
      </c>
      <c r="B18" s="43">
        <v>80</v>
      </c>
      <c r="C18" s="40">
        <f t="shared" si="0"/>
        <v>1</v>
      </c>
      <c r="D18" s="32">
        <f t="shared" si="4"/>
        <v>0</v>
      </c>
      <c r="E18" s="33">
        <f t="shared" si="5"/>
        <v>0</v>
      </c>
      <c r="F18" s="38" t="str">
        <f t="shared" si="6"/>
        <v/>
      </c>
      <c r="H18" s="31">
        <f t="shared" si="1"/>
        <v>1</v>
      </c>
      <c r="I18" s="32">
        <f t="shared" si="7"/>
        <v>0</v>
      </c>
      <c r="J18" s="33">
        <f t="shared" si="8"/>
        <v>0</v>
      </c>
      <c r="K18" s="38" t="str">
        <f t="shared" si="9"/>
        <v/>
      </c>
      <c r="P18" s="26">
        <f t="shared" si="2"/>
        <v>16.6144</v>
      </c>
      <c r="Q18" s="26">
        <f t="shared" si="3"/>
        <v>49.705701255288609</v>
      </c>
    </row>
    <row r="19" spans="1:17" x14ac:dyDescent="0.25">
      <c r="A19" s="42">
        <v>100</v>
      </c>
      <c r="B19" s="43">
        <v>100</v>
      </c>
      <c r="C19" s="40">
        <f t="shared" si="0"/>
        <v>1</v>
      </c>
      <c r="D19" s="32">
        <f t="shared" si="4"/>
        <v>0</v>
      </c>
      <c r="E19" s="33">
        <f t="shared" si="5"/>
        <v>0</v>
      </c>
      <c r="F19" s="38" t="str">
        <f t="shared" si="6"/>
        <v/>
      </c>
      <c r="H19" s="31">
        <f t="shared" si="1"/>
        <v>1</v>
      </c>
      <c r="I19" s="32">
        <f t="shared" si="7"/>
        <v>0</v>
      </c>
      <c r="J19" s="33">
        <f t="shared" si="8"/>
        <v>0</v>
      </c>
      <c r="K19" s="38" t="str">
        <f t="shared" si="9"/>
        <v/>
      </c>
      <c r="P19" s="26">
        <f t="shared" si="2"/>
        <v>20.768000000000001</v>
      </c>
      <c r="Q19" s="26">
        <f t="shared" si="3"/>
        <v>62.13212656911076</v>
      </c>
    </row>
    <row r="20" spans="1:17" x14ac:dyDescent="0.25">
      <c r="A20" s="50">
        <v>125</v>
      </c>
      <c r="B20" s="48">
        <v>125</v>
      </c>
      <c r="C20" s="40">
        <f t="shared" ref="C20:C30" si="10">IF(A20&lt;B$37,0,1)</f>
        <v>1</v>
      </c>
      <c r="D20" s="32">
        <f t="shared" ref="D20:D31" si="11">IF(C19=1,0,1)</f>
        <v>0</v>
      </c>
      <c r="E20" s="33">
        <f t="shared" ref="E20:E31" si="12">C20*D20</f>
        <v>0</v>
      </c>
      <c r="F20" s="38" t="str">
        <f t="shared" si="6"/>
        <v/>
      </c>
      <c r="H20" s="49">
        <f t="shared" si="1"/>
        <v>1</v>
      </c>
      <c r="I20" s="32">
        <f t="shared" ref="I20:I31" si="13">IF(H19=1,0,1)</f>
        <v>0</v>
      </c>
      <c r="J20" s="33">
        <f t="shared" ref="J20:J31" si="14">H20*I20</f>
        <v>0</v>
      </c>
      <c r="K20" s="38" t="str">
        <f t="shared" si="9"/>
        <v/>
      </c>
      <c r="P20" s="26"/>
      <c r="Q20" s="26"/>
    </row>
    <row r="21" spans="1:17" x14ac:dyDescent="0.25">
      <c r="A21" s="50">
        <v>160</v>
      </c>
      <c r="B21" s="48">
        <v>160</v>
      </c>
      <c r="C21" s="40">
        <f t="shared" si="10"/>
        <v>1</v>
      </c>
      <c r="D21" s="32">
        <f t="shared" si="11"/>
        <v>0</v>
      </c>
      <c r="E21" s="33">
        <f t="shared" si="12"/>
        <v>0</v>
      </c>
      <c r="F21" s="38" t="str">
        <f t="shared" si="6"/>
        <v/>
      </c>
      <c r="H21" s="49">
        <f t="shared" si="1"/>
        <v>1</v>
      </c>
      <c r="I21" s="32">
        <f t="shared" si="13"/>
        <v>0</v>
      </c>
      <c r="J21" s="33">
        <f t="shared" si="14"/>
        <v>0</v>
      </c>
      <c r="K21" s="38" t="str">
        <f t="shared" si="9"/>
        <v/>
      </c>
      <c r="P21" s="26"/>
      <c r="Q21" s="26"/>
    </row>
    <row r="22" spans="1:17" x14ac:dyDescent="0.25">
      <c r="A22" s="50">
        <v>200</v>
      </c>
      <c r="B22" s="48">
        <v>200</v>
      </c>
      <c r="C22" s="40">
        <f t="shared" si="10"/>
        <v>1</v>
      </c>
      <c r="D22" s="32">
        <f t="shared" si="11"/>
        <v>0</v>
      </c>
      <c r="E22" s="33">
        <f t="shared" si="12"/>
        <v>0</v>
      </c>
      <c r="F22" s="38" t="str">
        <f t="shared" si="6"/>
        <v/>
      </c>
      <c r="H22" s="49">
        <f t="shared" si="1"/>
        <v>1</v>
      </c>
      <c r="I22" s="32">
        <f t="shared" si="13"/>
        <v>0</v>
      </c>
      <c r="J22" s="33">
        <f t="shared" si="14"/>
        <v>0</v>
      </c>
      <c r="K22" s="38" t="str">
        <f t="shared" si="9"/>
        <v/>
      </c>
      <c r="P22" s="26"/>
      <c r="Q22" s="26"/>
    </row>
    <row r="23" spans="1:17" x14ac:dyDescent="0.25">
      <c r="A23" s="50">
        <v>250</v>
      </c>
      <c r="B23" s="48">
        <v>250</v>
      </c>
      <c r="C23" s="40">
        <f t="shared" si="10"/>
        <v>1</v>
      </c>
      <c r="D23" s="32">
        <f t="shared" si="11"/>
        <v>0</v>
      </c>
      <c r="E23" s="33">
        <f t="shared" si="12"/>
        <v>0</v>
      </c>
      <c r="F23" s="38" t="str">
        <f t="shared" si="6"/>
        <v/>
      </c>
      <c r="H23" s="49">
        <f t="shared" si="1"/>
        <v>1</v>
      </c>
      <c r="I23" s="32">
        <f t="shared" si="13"/>
        <v>0</v>
      </c>
      <c r="J23" s="33">
        <f t="shared" si="14"/>
        <v>0</v>
      </c>
      <c r="K23" s="38" t="str">
        <f t="shared" si="9"/>
        <v/>
      </c>
      <c r="P23" s="26"/>
      <c r="Q23" s="26"/>
    </row>
    <row r="24" spans="1:17" x14ac:dyDescent="0.25">
      <c r="A24" s="50">
        <v>315</v>
      </c>
      <c r="B24" s="48">
        <v>315</v>
      </c>
      <c r="C24" s="40">
        <f t="shared" si="10"/>
        <v>1</v>
      </c>
      <c r="D24" s="32">
        <f t="shared" si="11"/>
        <v>0</v>
      </c>
      <c r="E24" s="33">
        <f t="shared" si="12"/>
        <v>0</v>
      </c>
      <c r="F24" s="38" t="str">
        <f t="shared" si="6"/>
        <v/>
      </c>
      <c r="H24" s="49">
        <f t="shared" si="1"/>
        <v>1</v>
      </c>
      <c r="I24" s="32">
        <f t="shared" si="13"/>
        <v>0</v>
      </c>
      <c r="J24" s="33">
        <f t="shared" si="14"/>
        <v>0</v>
      </c>
      <c r="K24" s="38" t="str">
        <f t="shared" si="9"/>
        <v/>
      </c>
      <c r="P24" s="26"/>
      <c r="Q24" s="26"/>
    </row>
    <row r="25" spans="1:17" x14ac:dyDescent="0.25">
      <c r="A25" s="50">
        <v>400</v>
      </c>
      <c r="B25" s="48">
        <v>400</v>
      </c>
      <c r="C25" s="40">
        <f t="shared" si="10"/>
        <v>1</v>
      </c>
      <c r="D25" s="32">
        <f t="shared" si="11"/>
        <v>0</v>
      </c>
      <c r="E25" s="33">
        <f t="shared" si="12"/>
        <v>0</v>
      </c>
      <c r="F25" s="38" t="str">
        <f t="shared" si="6"/>
        <v/>
      </c>
      <c r="H25" s="49">
        <f t="shared" si="1"/>
        <v>1</v>
      </c>
      <c r="I25" s="32">
        <f t="shared" si="13"/>
        <v>0</v>
      </c>
      <c r="J25" s="33">
        <f t="shared" si="14"/>
        <v>0</v>
      </c>
      <c r="K25" s="38" t="str">
        <f t="shared" si="9"/>
        <v/>
      </c>
      <c r="P25" s="26"/>
      <c r="Q25" s="26"/>
    </row>
    <row r="26" spans="1:17" x14ac:dyDescent="0.25">
      <c r="A26" s="50">
        <v>500</v>
      </c>
      <c r="B26" s="48">
        <v>500</v>
      </c>
      <c r="C26" s="40">
        <f t="shared" si="10"/>
        <v>1</v>
      </c>
      <c r="D26" s="32">
        <f t="shared" si="11"/>
        <v>0</v>
      </c>
      <c r="E26" s="33">
        <f t="shared" si="12"/>
        <v>0</v>
      </c>
      <c r="F26" s="38" t="str">
        <f t="shared" si="6"/>
        <v/>
      </c>
      <c r="H26" s="49">
        <f t="shared" si="1"/>
        <v>1</v>
      </c>
      <c r="I26" s="32">
        <f t="shared" si="13"/>
        <v>0</v>
      </c>
      <c r="J26" s="33">
        <f t="shared" si="14"/>
        <v>0</v>
      </c>
      <c r="K26" s="38" t="str">
        <f t="shared" si="9"/>
        <v/>
      </c>
      <c r="P26" s="26"/>
      <c r="Q26" s="26"/>
    </row>
    <row r="27" spans="1:17" x14ac:dyDescent="0.25">
      <c r="A27" s="50">
        <v>630</v>
      </c>
      <c r="B27" s="48">
        <v>630</v>
      </c>
      <c r="C27" s="40">
        <f t="shared" si="10"/>
        <v>1</v>
      </c>
      <c r="D27" s="32">
        <f t="shared" si="11"/>
        <v>0</v>
      </c>
      <c r="E27" s="33">
        <f t="shared" si="12"/>
        <v>0</v>
      </c>
      <c r="F27" s="38" t="str">
        <f t="shared" si="6"/>
        <v/>
      </c>
      <c r="H27" s="49">
        <f t="shared" si="1"/>
        <v>1</v>
      </c>
      <c r="I27" s="32">
        <f t="shared" si="13"/>
        <v>0</v>
      </c>
      <c r="J27" s="33">
        <f t="shared" si="14"/>
        <v>0</v>
      </c>
      <c r="K27" s="38" t="str">
        <f t="shared" si="9"/>
        <v/>
      </c>
      <c r="P27" s="26"/>
      <c r="Q27" s="26"/>
    </row>
    <row r="28" spans="1:17" x14ac:dyDescent="0.25">
      <c r="A28" s="50">
        <v>800</v>
      </c>
      <c r="B28" s="48">
        <v>800</v>
      </c>
      <c r="C28" s="40">
        <f t="shared" si="10"/>
        <v>1</v>
      </c>
      <c r="D28" s="32">
        <f t="shared" si="11"/>
        <v>0</v>
      </c>
      <c r="E28" s="33">
        <f t="shared" si="12"/>
        <v>0</v>
      </c>
      <c r="F28" s="38" t="str">
        <f t="shared" si="6"/>
        <v/>
      </c>
      <c r="H28" s="49">
        <f t="shared" si="1"/>
        <v>1</v>
      </c>
      <c r="I28" s="32">
        <f t="shared" si="13"/>
        <v>0</v>
      </c>
      <c r="J28" s="33">
        <f t="shared" si="14"/>
        <v>0</v>
      </c>
      <c r="K28" s="38" t="str">
        <f t="shared" si="9"/>
        <v/>
      </c>
      <c r="P28" s="26"/>
      <c r="Q28" s="26"/>
    </row>
    <row r="29" spans="1:17" x14ac:dyDescent="0.25">
      <c r="A29" s="50">
        <v>1000</v>
      </c>
      <c r="B29" s="48">
        <v>1000</v>
      </c>
      <c r="C29" s="40">
        <f t="shared" si="10"/>
        <v>1</v>
      </c>
      <c r="D29" s="32">
        <f t="shared" si="11"/>
        <v>0</v>
      </c>
      <c r="E29" s="33">
        <f t="shared" si="12"/>
        <v>0</v>
      </c>
      <c r="F29" s="38" t="str">
        <f t="shared" si="6"/>
        <v/>
      </c>
      <c r="H29" s="49">
        <f t="shared" si="1"/>
        <v>1</v>
      </c>
      <c r="I29" s="32">
        <f t="shared" si="13"/>
        <v>0</v>
      </c>
      <c r="J29" s="33">
        <f t="shared" si="14"/>
        <v>0</v>
      </c>
      <c r="K29" s="38" t="str">
        <f t="shared" si="9"/>
        <v/>
      </c>
      <c r="P29" s="26"/>
      <c r="Q29" s="26"/>
    </row>
    <row r="30" spans="1:17" x14ac:dyDescent="0.25">
      <c r="A30" s="50">
        <v>1250</v>
      </c>
      <c r="B30" s="48">
        <v>1250</v>
      </c>
      <c r="C30" s="40">
        <f t="shared" si="10"/>
        <v>1</v>
      </c>
      <c r="D30" s="32">
        <f t="shared" si="11"/>
        <v>0</v>
      </c>
      <c r="E30" s="33">
        <f t="shared" si="12"/>
        <v>0</v>
      </c>
      <c r="F30" s="38" t="str">
        <f t="shared" si="6"/>
        <v/>
      </c>
      <c r="H30" s="49">
        <f t="shared" si="1"/>
        <v>1</v>
      </c>
      <c r="I30" s="32">
        <f t="shared" si="13"/>
        <v>0</v>
      </c>
      <c r="J30" s="33">
        <f t="shared" si="14"/>
        <v>0</v>
      </c>
      <c r="K30" s="38" t="str">
        <f t="shared" si="9"/>
        <v/>
      </c>
      <c r="P30" s="26"/>
      <c r="Q30" s="26"/>
    </row>
    <row r="31" spans="1:17" x14ac:dyDescent="0.25">
      <c r="A31" s="50">
        <v>1600</v>
      </c>
      <c r="B31" s="48">
        <v>1600</v>
      </c>
      <c r="C31" s="40">
        <f>IF(A31&lt;B$37,0,1)</f>
        <v>1</v>
      </c>
      <c r="D31" s="32">
        <f t="shared" si="11"/>
        <v>0</v>
      </c>
      <c r="E31" s="33">
        <f t="shared" si="12"/>
        <v>0</v>
      </c>
      <c r="F31" s="38" t="str">
        <f t="shared" si="6"/>
        <v/>
      </c>
      <c r="H31" s="49">
        <f t="shared" si="1"/>
        <v>1</v>
      </c>
      <c r="I31" s="32">
        <f t="shared" si="13"/>
        <v>0</v>
      </c>
      <c r="J31" s="33">
        <f t="shared" si="14"/>
        <v>0</v>
      </c>
      <c r="K31" s="38" t="str">
        <f t="shared" si="9"/>
        <v/>
      </c>
      <c r="P31" s="26"/>
      <c r="Q31" s="26"/>
    </row>
    <row r="32" spans="1:17" x14ac:dyDescent="0.25">
      <c r="A32" s="35"/>
      <c r="B32" s="37"/>
      <c r="C32" s="41"/>
      <c r="D32" s="36"/>
      <c r="E32" s="36"/>
      <c r="F32" s="47">
        <f>SUM(F4:F31)</f>
        <v>20</v>
      </c>
      <c r="H32" s="35">
        <f t="shared" si="1"/>
        <v>0</v>
      </c>
      <c r="I32" s="36"/>
      <c r="J32" s="36"/>
      <c r="K32" s="47">
        <f>SUM(K4:K31)</f>
        <v>50</v>
      </c>
    </row>
    <row r="33" spans="1:10" s="27" customFormat="1" x14ac:dyDescent="0.25"/>
    <row r="35" spans="1:10" x14ac:dyDescent="0.25">
      <c r="G35" s="86" t="s">
        <v>40</v>
      </c>
      <c r="H35" s="86"/>
      <c r="I35" s="86"/>
      <c r="J35" s="86"/>
    </row>
    <row r="36" spans="1:10" x14ac:dyDescent="0.25">
      <c r="A36" s="28"/>
      <c r="B36" s="29" t="s">
        <v>37</v>
      </c>
      <c r="C36" s="30" t="s">
        <v>36</v>
      </c>
    </row>
    <row r="37" spans="1:10" x14ac:dyDescent="0.25">
      <c r="A37" s="44" t="s">
        <v>35</v>
      </c>
      <c r="B37" s="45">
        <f>'Ток в мощность'!A7</f>
        <v>16.094733195518117</v>
      </c>
      <c r="C37" s="46">
        <f>'Ток в мощность'!A13</f>
        <v>48.151001540832048</v>
      </c>
    </row>
  </sheetData>
  <mergeCells count="5">
    <mergeCell ref="P1:Q1"/>
    <mergeCell ref="A1:B1"/>
    <mergeCell ref="C2:F2"/>
    <mergeCell ref="H2:K2"/>
    <mergeCell ref="G35:J35"/>
  </mergeCells>
  <pageMargins left="0.7" right="0.7" top="0.75" bottom="0.75" header="0.3" footer="0.3"/>
  <drawing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FF0000"/>
  </sheetPr>
  <dimension ref="A1:M10"/>
  <sheetViews>
    <sheetView zoomScale="80" zoomScaleNormal="80" workbookViewId="0">
      <selection activeCell="R6" sqref="R6"/>
    </sheetView>
  </sheetViews>
  <sheetFormatPr defaultRowHeight="15" x14ac:dyDescent="0.25"/>
  <cols>
    <col min="1" max="1" width="8.85546875" customWidth="1"/>
    <col min="13" max="13" width="11.85546875" customWidth="1"/>
  </cols>
  <sheetData>
    <row r="1" spans="1:13" ht="94.15" customHeight="1" x14ac:dyDescent="0.25">
      <c r="A1" s="18" t="s">
        <v>26</v>
      </c>
    </row>
    <row r="2" spans="1:13" ht="168.75" customHeight="1" x14ac:dyDescent="0.25">
      <c r="A2" s="88" t="s">
        <v>43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</row>
    <row r="3" spans="1:13" ht="87" customHeight="1" x14ac:dyDescent="0.25">
      <c r="A3" s="93" t="s">
        <v>44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</row>
    <row r="5" spans="1:13" x14ac:dyDescent="0.25">
      <c r="A5" s="89"/>
    </row>
    <row r="6" spans="1:13" x14ac:dyDescent="0.25">
      <c r="A6" s="90"/>
    </row>
    <row r="7" spans="1:13" x14ac:dyDescent="0.25">
      <c r="A7" s="90"/>
    </row>
    <row r="8" spans="1:13" x14ac:dyDescent="0.25">
      <c r="A8" s="90"/>
    </row>
    <row r="10" spans="1:13" x14ac:dyDescent="0.25">
      <c r="A10" s="91"/>
    </row>
  </sheetData>
  <mergeCells count="2">
    <mergeCell ref="A2:M2"/>
    <mergeCell ref="A3:M3"/>
  </mergeCells>
  <hyperlinks>
    <hyperlink ref="A2" r:id="rId1" display="http://энергоспец.рф/uslugi/"/>
    <hyperlink ref="A3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Ток в мощность</vt:lpstr>
      <vt:lpstr>Выбор сечения по току</vt:lpstr>
      <vt:lpstr>Определение падения напряжения</vt:lpstr>
      <vt:lpstr>Коэффициен мощности</vt:lpstr>
      <vt:lpstr>Выбор АВ</vt:lpstr>
      <vt:lpstr>о нас</vt:lpstr>
      <vt:lpstr>'Ток в мощность'!Область_печати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</dc:creator>
  <cp:lastModifiedBy>ISV</cp:lastModifiedBy>
  <dcterms:created xsi:type="dcterms:W3CDTF">2012-09-03T10:01:30Z</dcterms:created>
  <dcterms:modified xsi:type="dcterms:W3CDTF">2016-03-14T07:33:50Z</dcterms:modified>
</cp:coreProperties>
</file>